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sheetId="1" r:id="rId5"/>
    <sheet state="visible" name="CDS-A" sheetId="2" r:id="rId6"/>
    <sheet state="visible" name="CDS-B" sheetId="3" r:id="rId7"/>
    <sheet state="visible" name="CDS-C" sheetId="4" r:id="rId8"/>
    <sheet state="visible" name="CDS-D" sheetId="5" r:id="rId9"/>
    <sheet state="visible" name="CDS-E" sheetId="6" r:id="rId10"/>
    <sheet state="visible" name="CDS-F" sheetId="7" r:id="rId11"/>
    <sheet state="visible" name="CDS-G" sheetId="8" r:id="rId12"/>
    <sheet state="visible" name="CDS-H" sheetId="9" r:id="rId13"/>
    <sheet state="visible" name="CDS-I" sheetId="10" r:id="rId14"/>
    <sheet state="visible" name="CDS-J" sheetId="11" r:id="rId15"/>
    <sheet state="visible" name="DEFINITIONS" sheetId="12" r:id="rId16"/>
    <sheet state="hidden" name="multi select" sheetId="13" r:id="rId17"/>
    <sheet state="hidden" name="validations" sheetId="14" r:id="rId18"/>
  </sheets>
  <definedNames>
    <definedName localSheetId="11" name="_Hlk22631867">DEFINITIONS!$A$97</definedName>
    <definedName localSheetId="3" name="OLE_LINK2">'CDS-C'!$B$3</definedName>
  </definedNames>
  <calcPr/>
</workbook>
</file>

<file path=xl/sharedStrings.xml><?xml version="1.0" encoding="utf-8"?>
<sst xmlns="http://schemas.openxmlformats.org/spreadsheetml/2006/main" count="1769" uniqueCount="1491">
  <si>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</si>
  <si>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</si>
  <si>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</si>
  <si>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</si>
  <si>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rPr>
        <rFont val="Calibri"/>
        <color theme="1"/>
      </rPr>
      <t xml:space="preserve">2. Several questions use dropdown lists. </t>
    </r>
    <r>
      <rPr>
        <rFont val="Calibri"/>
        <b/>
        <color theme="1"/>
        <sz val="12.0"/>
      </rPr>
      <t xml:space="preserve">Please click into the cell for the dropdown area to show </t>
    </r>
    <r>
      <rPr>
        <rFont val="Calibri"/>
        <color theme="1"/>
        <sz val="12.0"/>
      </rPr>
      <t xml:space="preserve">on the right hand side of the cell. </t>
    </r>
  </si>
  <si>
    <t xml:space="preserve">3. This file is unlocked and may be adjusted as needed. The mutli-select questions and dropdown questions use validations in separate tabs listed below. </t>
  </si>
  <si>
    <t xml:space="preserve">4. Please contact the College Board with any questions about this template: </t>
  </si>
  <si>
    <t>collegesurvey@collegeboard.org</t>
  </si>
  <si>
    <t>A. General Information</t>
  </si>
  <si>
    <t xml:space="preserve">A0. Respondent Information (not for publication) </t>
  </si>
  <si>
    <t>First Name:</t>
  </si>
  <si>
    <t>Erryn</t>
  </si>
  <si>
    <t>Last Name:</t>
  </si>
  <si>
    <t>Rivers</t>
  </si>
  <si>
    <t>Title:</t>
  </si>
  <si>
    <t>Institutional Research Analyst</t>
  </si>
  <si>
    <t>Office:</t>
  </si>
  <si>
    <t>Office of Planning and Analysis</t>
  </si>
  <si>
    <t>Address:</t>
  </si>
  <si>
    <t>Suite 201 1608 4th Street</t>
  </si>
  <si>
    <t>City:</t>
  </si>
  <si>
    <t>Berkeley</t>
  </si>
  <si>
    <t>State:</t>
  </si>
  <si>
    <t>California</t>
  </si>
  <si>
    <t>Zip:</t>
  </si>
  <si>
    <t>94710-1510</t>
  </si>
  <si>
    <t xml:space="preserve">Country: </t>
  </si>
  <si>
    <t>United States</t>
  </si>
  <si>
    <t xml:space="preserve">Phone Number: </t>
  </si>
  <si>
    <t>Extension:</t>
  </si>
  <si>
    <t xml:space="preserve">Email Address: </t>
  </si>
  <si>
    <t>opa@berkeley.edu</t>
  </si>
  <si>
    <r>
      <rPr>
        <rFont val="Calibri"/>
        <color theme="1"/>
        <sz val="12.0"/>
      </rPr>
      <t xml:space="preserve">Are your responses to the CDS posted for reference on your institution's website? </t>
    </r>
    <r>
      <rPr>
        <rFont val="Calibri"/>
        <i/>
        <color theme="1"/>
        <sz val="12.0"/>
      </rPr>
      <t>(click to select from dropdown)</t>
    </r>
  </si>
  <si>
    <t>Yes</t>
  </si>
  <si>
    <t>If yes, please provide a direct link to the posted CDS responses:</t>
  </si>
  <si>
    <t>https://opa.berkeley.edu/campus-data/common-data-set</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</si>
  <si>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</si>
  <si>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</si>
  <si>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</si>
  <si>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Portions of the CDS that are not yet prepared are labelled with the expectant release date.</t>
  </si>
  <si>
    <t>A1. Address Information</t>
  </si>
  <si>
    <t>Please enter general institution information below:</t>
  </si>
  <si>
    <t>Name of College or University</t>
  </si>
  <si>
    <t>University of California, Berkeley</t>
  </si>
  <si>
    <t>Street Address:</t>
  </si>
  <si>
    <t>110 Sproul Hall</t>
  </si>
  <si>
    <t>Main Institution Phone Number:</t>
  </si>
  <si>
    <t>Main Institution Website:</t>
  </si>
  <si>
    <t>www.berkeley.edu</t>
  </si>
  <si>
    <t>Main Institution Email:</t>
  </si>
  <si>
    <t> tour@berkeley.edu</t>
  </si>
  <si>
    <t xml:space="preserve">Please enter Admissions Office information below: </t>
  </si>
  <si>
    <t xml:space="preserve">Street Address: </t>
  </si>
  <si>
    <t>110 Sproul Hall, #5800</t>
  </si>
  <si>
    <t>Admissions Phone Number:</t>
  </si>
  <si>
    <t xml:space="preserve">Admissions Toll-free Number: </t>
  </si>
  <si>
    <t xml:space="preserve">Admissions Website: </t>
  </si>
  <si>
    <t>https://www.berkeley.edu/admissions/</t>
  </si>
  <si>
    <t>Admissions Email Address:</t>
  </si>
  <si>
    <t>https://admissions.berkeley.edu/contact-us/</t>
  </si>
  <si>
    <t>Undergraduate</t>
  </si>
  <si>
    <t>gradadm@berkeley.edu</t>
  </si>
  <si>
    <t>Graduate</t>
  </si>
  <si>
    <t xml:space="preserve">Is there a separate URL for your school's online application? If yes, please specify: </t>
  </si>
  <si>
    <t>https://admission.universityofcalifornia.edu/</t>
  </si>
  <si>
    <t>If you have a mailing address other than the one listed above to which applications should be sent, please provide:</t>
  </si>
  <si>
    <r>
      <rPr>
        <rFont val="Calibri"/>
        <b/>
        <color theme="1"/>
        <sz val="14.0"/>
      </rPr>
      <t xml:space="preserve">A2. Source of Institutional Control: </t>
    </r>
    <r>
      <rPr>
        <rFont val="Calibri (Body)"/>
        <b val="0"/>
        <i/>
        <color theme="1"/>
        <sz val="14.0"/>
      </rPr>
      <t>(click to select from dropdown)</t>
    </r>
  </si>
  <si>
    <t>Public</t>
  </si>
  <si>
    <r>
      <rPr>
        <rFont val="Calibri"/>
        <b/>
        <color theme="1"/>
        <sz val="14.0"/>
      </rPr>
      <t xml:space="preserve">A3. Classify your undergraduate institution: </t>
    </r>
    <r>
      <rPr>
        <rFont val="Calibri (Body)"/>
        <b val="0"/>
        <i/>
        <color theme="1"/>
        <sz val="14.0"/>
      </rPr>
      <t>(click to select from dropdown)</t>
    </r>
  </si>
  <si>
    <t>Coeducational</t>
  </si>
  <si>
    <r>
      <rPr>
        <rFont val="Calibri"/>
        <b/>
        <color theme="1"/>
        <sz val="14.0"/>
      </rPr>
      <t xml:space="preserve">A4. Academic year calendar: </t>
    </r>
    <r>
      <rPr>
        <rFont val="Calibri (Body)"/>
        <b val="0"/>
        <i/>
        <color theme="1"/>
        <sz val="14.0"/>
      </rPr>
      <t>(click to select from dropdown)</t>
    </r>
  </si>
  <si>
    <t>Semester</t>
  </si>
  <si>
    <t xml:space="preserve">A4A. Describe if calendar differs by program or other: </t>
  </si>
  <si>
    <r>
      <rPr>
        <rFont val="Calibri"/>
        <b/>
        <color theme="1"/>
        <sz val="14.0"/>
      </rPr>
      <t xml:space="preserve">A5. Degrees offered by your institution </t>
    </r>
    <r>
      <rPr>
        <rFont val="Calibri (Body)"/>
        <b val="0"/>
        <i/>
        <color theme="1"/>
        <sz val="14.0"/>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</si>
  <si>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</si>
  <si>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</si>
  <si>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</si>
  <si>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</si>
  <si>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</si>
  <si>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</si>
  <si>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</si>
  <si>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</si>
  <si>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</si>
  <si>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</si>
  <si>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</si>
  <si>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</si>
  <si>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*Updated 04/24/2024</t>
  </si>
  <si>
    <t>A6. Diversity, Equity, and Inclusion</t>
  </si>
  <si>
    <t>If you have a diversity, equity, and inclusion office or department, please provide the URL of the corresponding Web page:</t>
  </si>
  <si>
    <t>https://diversity.berkeley.edu/</t>
  </si>
  <si>
    <t>END OF SECTION A</t>
  </si>
  <si>
    <t>B. ENROLLMENT AND PERSISTENCE</t>
  </si>
  <si>
    <t xml:space="preserve">B1. Institutional Enrollment </t>
  </si>
  <si>
    <r>
      <rPr>
        <rFont val="Calibri"/>
        <color rgb="FF000000"/>
        <sz val="11.0"/>
      </rPr>
      <t xml:space="preserve">Provide numbers of students for each of the following categories as of the institution’s official fall reporting date or as of </t>
    </r>
    <r>
      <rPr>
        <rFont val="Calibri"/>
        <b/>
        <color rgb="FF000000"/>
        <sz val="11.0"/>
        <u/>
      </rPr>
      <t>October 15, 2023</t>
    </r>
    <r>
      <rPr>
        <rFont val="Calibri"/>
        <color rgb="FF000000"/>
        <sz val="11.0"/>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</si>
  <si>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rFont val="Calibri"/>
        <color theme="1"/>
        <sz val="11.0"/>
        <u/>
      </rPr>
      <t xml:space="preserve"> For more information on how to report study abroad students,</t>
    </r>
    <r>
      <rPr>
        <rFont val="Calibri"/>
        <color theme="4"/>
        <sz val="11.0"/>
        <u/>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</si>
  <si>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</si>
  <si>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</si>
  <si>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</si>
  <si>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</si>
  <si>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</si>
  <si>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</si>
  <si>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</si>
  <si>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</si>
  <si>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</si>
  <si>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</si>
  <si>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</si>
  <si>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*This row was updated on 04/02/2024</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</si>
  <si>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</si>
  <si>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</si>
  <si>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</si>
  <si>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</si>
  <si>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</si>
  <si>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</si>
  <si>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</si>
  <si>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</si>
  <si>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</si>
  <si>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</si>
  <si>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</si>
  <si>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</si>
  <si>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</si>
  <si>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</si>
  <si>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</si>
  <si>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rPr>
        <rFont val="Calibri"/>
        <color theme="1"/>
        <sz val="11.0"/>
      </rPr>
      <t xml:space="preserve">Provide numbers of undergraduate students for each of the following categories as of the institution’s official fall reporting date or as of </t>
    </r>
    <r>
      <rPr>
        <rFont val="Calibri"/>
        <b/>
        <color theme="1"/>
        <sz val="11.0"/>
        <u/>
      </rPr>
      <t>October 15, 2023</t>
    </r>
    <r>
      <rPr>
        <rFont val="Calibri"/>
        <color theme="1"/>
        <sz val="11.0"/>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</si>
  <si>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</si>
  <si>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</si>
  <si>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</si>
  <si>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rPr>
        <rFont val="Calibri"/>
        <color theme="1"/>
        <sz val="11.0"/>
      </rPr>
      <t xml:space="preserve">4. New guidance from IPEDS for reporting aggregate data: </t>
    </r>
    <r>
      <rPr>
        <rFont val="Calibri"/>
        <i/>
        <color theme="1"/>
        <sz val="11.0"/>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rFont val="Calibri"/>
        <color theme="1"/>
        <sz val="11.0"/>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</si>
  <si>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</si>
  <si>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</si>
  <si>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</si>
  <si>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rFont val="Calibri"/>
        <b/>
        <color theme="1"/>
        <sz val="12.0"/>
      </rPr>
      <t xml:space="preserve">Degree-seeking Undergraduates </t>
    </r>
    <r>
      <rPr>
        <rFont val="Calibri"/>
        <color theme="1"/>
        <sz val="12.0"/>
      </rPr>
      <t xml:space="preserve">
(include first-time, first-year)</t>
    </r>
  </si>
  <si>
    <r>
      <rPr>
        <rFont val="Calibri"/>
        <b/>
        <color theme="1"/>
        <sz val="12.0"/>
      </rPr>
      <t xml:space="preserve">Total Undergraduates </t>
    </r>
    <r>
      <rPr>
        <rFont val="Calibri"/>
        <color theme="1"/>
        <sz val="12.0"/>
      </rPr>
      <t xml:space="preserve">
(both degree-seeking and non-degree-seeking)</t>
    </r>
  </si>
  <si>
    <t>International (nonresidents)</t>
  </si>
  <si>
    <r>
      <rPr>
        <rFont val="Calibri"/>
        <b/>
        <color rgb="FF000000"/>
        <sz val="11.0"/>
      </rPr>
      <t>Hispanic/</t>
    </r>
    <r>
      <rPr>
        <rFont val="Calibri"/>
        <b/>
        <color theme="1"/>
        <sz val="11.0"/>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</si>
  <si>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</si>
  <si>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</si>
  <si>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</si>
  <si>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</si>
  <si>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</si>
  <si>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</si>
  <si>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</si>
  <si>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</si>
  <si>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</si>
  <si>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rPr>
        <rFont val="Calibri"/>
        <color rgb="FF000000"/>
        <sz val="11.0"/>
      </rPr>
      <t xml:space="preserve">Number of degrees awarded by your institution from </t>
    </r>
    <r>
      <rPr>
        <rFont val="Calibri"/>
        <color rgb="FF000000"/>
        <sz val="11.0"/>
        <u/>
      </rPr>
      <t>July 1, 2022, to June 30, 2023</t>
    </r>
    <r>
      <rPr>
        <rFont val="Calibri"/>
        <color rgb="FF000000"/>
        <sz val="11.0"/>
      </rPr>
      <t>.</t>
    </r>
  </si>
  <si>
    <t>Certificate/Diploma</t>
  </si>
  <si>
    <t>Associate's Degrees</t>
  </si>
  <si>
    <t>Bachelor's Degrees</t>
  </si>
  <si>
    <t>Post-Bachelor's Degrees</t>
  </si>
  <si>
    <t>*Updated May 2024</t>
  </si>
  <si>
    <t>Master's Degrees</t>
  </si>
  <si>
    <t>Post-Master's Degrees</t>
  </si>
  <si>
    <t>Doctoral degree - research/scholarship</t>
  </si>
  <si>
    <t>Doctoral degree - professional practice</t>
  </si>
  <si>
    <t>Doctoral degree - other</t>
  </si>
  <si>
    <t>B4 - B21. Graduation Rates</t>
  </si>
  <si>
    <r>
      <rPr>
        <rFont val="Calibri"/>
        <color rgb="FF000000"/>
        <sz val="12.0"/>
      </rPr>
      <t xml:space="preserve">The items in this section correspond to data elements collected by the </t>
    </r>
    <r>
      <rPr>
        <rFont val="Calibri"/>
        <color theme="1"/>
        <sz val="12.0"/>
      </rPr>
      <t>IPEDS Web-based Data Collection System’s</t>
    </r>
    <r>
      <rPr>
        <rFont val="Calibri"/>
        <color rgb="FF000000"/>
        <sz val="12.0"/>
      </rPr>
      <t xml:space="preserve"> Graduation Rate Survey (GRS).</t>
    </r>
  </si>
  <si>
    <t xml:space="preserve">For complete instructions and definitions of data elements, see the IPEDS GRS Forms and Instructions for the 2023-2024 Survey. https://nces.ed.gov/ipeds/use-the-data/survey-components/9/graduation-rates </t>
  </si>
  <si>
    <r>
      <rPr>
        <rFont val="Calibri"/>
        <b/>
        <color rgb="FF000000"/>
        <sz val="12.0"/>
      </rPr>
      <t>In</t>
    </r>
    <r>
      <rPr>
        <rFont val="Calibri"/>
        <b/>
        <color rgb="FF333333"/>
        <sz val="12.0"/>
      </rPr>
      <t xml:space="preserve"> the following section for bachelor’s or equivalent programs, please disaggregate the Fall 2016 and Fall 2017 cohorts 
(formerly CDS B4-B11) into four groups:</t>
    </r>
  </si>
  <si>
    <r>
      <rPr>
        <rFont val="Calibri"/>
        <color rgb="FF000000"/>
        <sz val="12.0"/>
      </rP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rFont val="Calibri"/>
        <i/>
        <color rgb="FF000000"/>
        <sz val="12.0"/>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</si>
  <si>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</si>
  <si>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</si>
  <si>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</si>
  <si>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</si>
  <si>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</si>
  <si>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rFont val="Calibri"/>
        <b/>
        <color theme="1"/>
        <sz val="12.0"/>
      </rPr>
      <t>A. Initial 2017 cohort</t>
    </r>
    <r>
      <rPr>
        <rFont val="Calibri"/>
        <color theme="1"/>
        <sz val="12.0"/>
      </rPr>
      <t xml:space="preserve"> of first-time, full-time, bachelor's (or equivalent) degree-seeking undergraduate students</t>
    </r>
  </si>
  <si>
    <r>
      <rPr>
        <rFont val="Calibri"/>
        <b/>
        <color theme="1"/>
        <sz val="12.0"/>
      </rPr>
      <t>B. Of the Initial 2017 cohort, how many did not persist and did not graduate</t>
    </r>
    <r>
      <rPr>
        <rFont val="Calibri"/>
        <color theme="1"/>
        <sz val="12.0"/>
      </rPr>
      <t xml:space="preserve"> for any of the following reasons: </t>
    </r>
    <r>
      <rPr>
        <rFont val="Calibri"/>
        <i/>
        <color theme="1"/>
        <sz val="12.0"/>
      </rPr>
      <t xml:space="preserve">(report total allowable exclusions) </t>
    </r>
    <r>
      <rPr>
        <rFont val="Calibri"/>
        <color theme="1"/>
        <sz val="12.0"/>
      </rPr>
      <t xml:space="preserve">
- Deceased  
- Armed Forces 
- Official church mission
- Permanently Disabled
- Foreign Aid Service of the Federal Government
</t>
    </r>
  </si>
  <si>
    <r>
      <rPr>
        <rFont val="Calibri"/>
        <b/>
        <color theme="1"/>
        <sz val="12.0"/>
      </rPr>
      <t>C. Final 2017 cohort</t>
    </r>
    <r>
      <rPr>
        <rFont val="Calibri"/>
        <color theme="1"/>
        <sz val="12.0"/>
      </rPr>
      <t>, after adjusting for allowable exclusions</t>
    </r>
  </si>
  <si>
    <r>
      <rPr>
        <rFont val="Calibri"/>
        <b/>
        <color theme="1"/>
        <sz val="12.0"/>
      </rPr>
      <t xml:space="preserve">D. Of the initial 2017 cohort, how many completed the program in four years or less </t>
    </r>
    <r>
      <rPr>
        <rFont val="Calibri"/>
        <color theme="1"/>
        <sz val="12.0"/>
      </rPr>
      <t xml:space="preserve">(by Aug. 31, 2021)? </t>
    </r>
  </si>
  <si>
    <r>
      <rPr>
        <rFont val="Calibri"/>
        <b/>
        <color theme="1"/>
        <sz val="12.0"/>
      </rPr>
      <t>E. Of the initial 2017 cohort, how many completed the program in more than four years but in five years or less</t>
    </r>
    <r>
      <rPr>
        <rFont val="Calibri"/>
        <color theme="1"/>
        <sz val="12.0"/>
      </rPr>
      <t xml:space="preserve"> (after Aug. 31, 2021 and by Aug. 31, 2022)?</t>
    </r>
  </si>
  <si>
    <r>
      <rPr>
        <rFont val="Calibri"/>
        <b/>
        <color theme="1"/>
        <sz val="12.0"/>
      </rPr>
      <t>F. Of the initial 2017 cohort, how many completed the program in more than five years but in six years or less</t>
    </r>
    <r>
      <rPr>
        <rFont val="Calibri"/>
        <color theme="1"/>
        <sz val="12.0"/>
      </rPr>
      <t xml:space="preserve"> (after Aug. 31, 2022 and by Aug. 31, 2023)?</t>
    </r>
  </si>
  <si>
    <t>*This row was upated 4/2/2024</t>
  </si>
  <si>
    <r>
      <rPr>
        <rFont val="Calibri"/>
        <b/>
        <color theme="1"/>
        <sz val="12.0"/>
      </rPr>
      <t xml:space="preserve">G. Total graduating within six years
</t>
    </r>
    <r>
      <rPr>
        <rFont val="Calibri"/>
        <b val="0"/>
        <i/>
        <color theme="1"/>
        <sz val="12.0"/>
      </rPr>
      <t>(Sum of D., E., and F.)</t>
    </r>
  </si>
  <si>
    <r>
      <rPr>
        <rFont val="Calibri"/>
        <b/>
        <color theme="1"/>
        <sz val="12.0"/>
      </rPr>
      <t xml:space="preserve">H. Six-year graduation rate for 2017 cohort
</t>
    </r>
    <r>
      <rPr>
        <rFont val="Calibri"/>
        <b val="0"/>
        <i/>
        <color theme="1"/>
        <sz val="12.0"/>
      </rPr>
      <t>(G. divided by C.)</t>
    </r>
    <r>
      <rPr>
        <rFont val="Calibri"/>
        <b/>
        <color theme="1"/>
        <sz val="12.0"/>
      </rPr>
      <t xml:space="preserve"> </t>
    </r>
  </si>
  <si>
    <t xml:space="preserve">2016 COHORT (AY - 8) </t>
  </si>
  <si>
    <r>
      <rPr>
        <rFont val="Calibri"/>
        <b/>
        <color theme="1"/>
        <sz val="12.0"/>
      </rPr>
      <t>A. Initial 2016 cohort</t>
    </r>
    <r>
      <rPr>
        <rFont val="Calibri"/>
        <color theme="1"/>
        <sz val="12.0"/>
      </rPr>
      <t xml:space="preserve"> of first-time, full-time, bachelor's (or equivalent) degree-seeking undergraduate students</t>
    </r>
  </si>
  <si>
    <r>
      <rPr>
        <rFont val="Calibri"/>
        <b/>
        <color theme="1"/>
        <sz val="12.0"/>
      </rPr>
      <t>B. Of the Initial 2016 cohort, how many did not persist and did not graduate</t>
    </r>
    <r>
      <rPr>
        <rFont val="Calibri"/>
        <color theme="1"/>
        <sz val="12.0"/>
      </rPr>
      <t xml:space="preserve"> for any of the following reasons: </t>
    </r>
    <r>
      <rPr>
        <rFont val="Calibri"/>
        <i/>
        <color theme="1"/>
        <sz val="12.0"/>
      </rPr>
      <t xml:space="preserve">(report total allowable exclusions) </t>
    </r>
    <r>
      <rPr>
        <rFont val="Calibri"/>
        <color theme="1"/>
        <sz val="12.0"/>
      </rPr>
      <t xml:space="preserve">
- Deceased           - Permanently Disabled
- Armed Forces    - Foreign Aid Service of the Federal Government
- Official church missions</t>
    </r>
  </si>
  <si>
    <r>
      <rPr>
        <rFont val="Calibri"/>
        <b/>
        <color theme="1"/>
        <sz val="12.0"/>
      </rPr>
      <t>C. Final 2016 cohort</t>
    </r>
    <r>
      <rPr>
        <rFont val="Calibri"/>
        <color theme="1"/>
        <sz val="12.0"/>
      </rPr>
      <t>, after adjusting for allowable exclusions</t>
    </r>
  </si>
  <si>
    <r>
      <rPr>
        <rFont val="Calibri"/>
        <b/>
        <color theme="1"/>
        <sz val="12.0"/>
      </rPr>
      <t xml:space="preserve">D. Of the initial 2016 cohort, how many completed the program in four years or less </t>
    </r>
    <r>
      <rPr>
        <rFont val="Calibri"/>
        <color theme="1"/>
        <sz val="12.0"/>
      </rPr>
      <t xml:space="preserve">(by Aug. 31, 2020)? </t>
    </r>
  </si>
  <si>
    <r>
      <rPr>
        <rFont val="Calibri"/>
        <b/>
        <color theme="1"/>
        <sz val="12.0"/>
      </rPr>
      <t>E. Of the initial 2016 cohort, how many completed the program in more than four years but in five years or less</t>
    </r>
    <r>
      <rPr>
        <rFont val="Calibri"/>
        <color theme="1"/>
        <sz val="12.0"/>
      </rPr>
      <t xml:space="preserve"> (after Aug. 31, 2020 and by Aug. 31, 2021)?</t>
    </r>
  </si>
  <si>
    <r>
      <rPr>
        <rFont val="Calibri"/>
        <b/>
        <color theme="1"/>
        <sz val="12.0"/>
      </rPr>
      <t>F. Of the initial 2016 cohort, how many completed the program in more than five years but in six years or less</t>
    </r>
    <r>
      <rPr>
        <rFont val="Calibri"/>
        <color theme="1"/>
        <sz val="12.0"/>
      </rPr>
      <t xml:space="preserve"> (after Aug. 31, 2021 and by Aug. 31, 2022)?</t>
    </r>
  </si>
  <si>
    <r>
      <rPr>
        <rFont val="Calibri"/>
        <b/>
        <color theme="1"/>
        <sz val="12.0"/>
      </rPr>
      <t xml:space="preserve">G. Total graduating within six years
</t>
    </r>
    <r>
      <rPr>
        <rFont val="Calibri"/>
        <b val="0"/>
        <i/>
        <color theme="1"/>
        <sz val="12.0"/>
      </rPr>
      <t>(Sum of D., E., and F.)</t>
    </r>
  </si>
  <si>
    <r>
      <rPr>
        <rFont val="Calibri"/>
        <b/>
        <color theme="1"/>
        <sz val="12.0"/>
      </rPr>
      <t xml:space="preserve">H. Six-year graduation rate for 2016 cohort
</t>
    </r>
    <r>
      <rPr>
        <rFont val="Calibri"/>
        <b val="0"/>
        <i/>
        <color theme="1"/>
        <sz val="12.0"/>
      </rPr>
      <t>(G. divided by C.)</t>
    </r>
    <r>
      <rPr>
        <rFont val="Calibri"/>
        <b/>
        <color theme="1"/>
        <sz val="12.0"/>
      </rPr>
      <t xml:space="preserve"> </t>
    </r>
  </si>
  <si>
    <t>Two-Year Institutions - Graduation, Completion Counts</t>
  </si>
  <si>
    <t>Please provide data for the 2020 cohort if available. If 2020 cohort data are not available, provide data for the 2019 cohort.</t>
  </si>
  <si>
    <t>2020 Cohort</t>
  </si>
  <si>
    <t>2019 Cohort</t>
  </si>
  <si>
    <t xml:space="preserve">B12. Initial cohort, total of first-time, full-time degree/certificate-seeking students: </t>
  </si>
  <si>
    <r>
      <rPr>
        <rFont val="Calibri"/>
        <b/>
        <color theme="1"/>
        <sz val="11.0"/>
      </rPr>
      <t>B13. Of the initial cohort, how many did not persist and did not graduate</t>
    </r>
    <r>
      <rPr>
        <rFont val="Calibri"/>
        <color theme="1"/>
        <sz val="11.0"/>
      </rPr>
      <t xml:space="preserve"> </t>
    </r>
    <r>
      <rPr>
        <rFont val="Calibri"/>
        <b/>
        <color theme="1"/>
        <sz val="11.0"/>
      </rPr>
      <t xml:space="preserve">for any of the following reasons: </t>
    </r>
    <r>
      <rPr>
        <rFont val="Calibri"/>
        <i/>
        <color theme="1"/>
        <sz val="11.0"/>
      </rPr>
      <t xml:space="preserve">(report total allowable exclusions) </t>
    </r>
    <r>
      <rPr>
        <rFont val="Calibri"/>
        <color theme="1"/>
        <sz val="11.0"/>
      </rPr>
      <t xml:space="preserve">
- Deceased           - Permanently Disabled
- Armed Forces    - Foreign Aid Service of the Federal Government
- Official church missions</t>
    </r>
  </si>
  <si>
    <r>
      <rPr>
        <rFont val="Calibri"/>
        <b/>
        <color theme="1"/>
        <sz val="11.0"/>
      </rPr>
      <t>B14. Final cohort</t>
    </r>
    <r>
      <rPr>
        <rFont val="Calibri"/>
        <color theme="1"/>
        <sz val="11.0"/>
      </rPr>
      <t xml:space="preserve">, after adjusting for allowable exclusions: </t>
    </r>
  </si>
  <si>
    <r>
      <rPr>
        <rFont val="Calibri"/>
        <b/>
        <color theme="1"/>
        <sz val="11.0"/>
      </rPr>
      <t>B15. Completers of programs of less than two years</t>
    </r>
    <r>
      <rPr>
        <rFont val="Calibri"/>
        <color theme="1"/>
        <sz val="11.0"/>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</si>
  <si>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</si>
  <si>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</si>
  <si>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</si>
  <si>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</si>
  <si>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</si>
  <si>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</si>
  <si>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</si>
  <si>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</si>
  <si>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</si>
  <si>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</si>
  <si>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</si>
  <si>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</si>
  <si>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</si>
  <si>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rFont val="Calibri"/>
        <b/>
        <color rgb="FF000000"/>
        <sz val="12.0"/>
      </rPr>
      <t xml:space="preserve">Total </t>
    </r>
    <r>
      <rPr>
        <rFont val="Calibri"/>
        <color rgb="FF000000"/>
        <sz val="12.0"/>
      </rPr>
      <t xml:space="preserve">first-time, first-year students who </t>
    </r>
    <r>
      <rPr>
        <rFont val="Calibri"/>
        <b/>
        <color rgb="FF000000"/>
        <sz val="12.0"/>
      </rPr>
      <t>applied</t>
    </r>
    <r>
      <rPr>
        <rFont val="Calibri"/>
        <color rgb="FF000000"/>
        <sz val="12.0"/>
      </rPr>
      <t xml:space="preserve"> in Fall 2023</t>
    </r>
  </si>
  <si>
    <r>
      <rPr>
        <rFont val="Calibri"/>
        <b/>
        <color rgb="FF000000"/>
        <sz val="12.0"/>
      </rPr>
      <t>Total</t>
    </r>
    <r>
      <rPr>
        <rFont val="Calibri"/>
        <color rgb="FF000000"/>
        <sz val="12.0"/>
      </rPr>
      <t xml:space="preserve"> first-time, first-year students </t>
    </r>
    <r>
      <rPr>
        <rFont val="Calibri"/>
        <b/>
        <color rgb="FF000000"/>
        <sz val="12.0"/>
      </rPr>
      <t>admitted</t>
    </r>
    <r>
      <rPr>
        <rFont val="Calibri"/>
        <color rgb="FF000000"/>
        <sz val="12.0"/>
      </rPr>
      <t xml:space="preserve"> in Fall 2023</t>
    </r>
  </si>
  <si>
    <r>
      <rPr>
        <rFont val="Calibri"/>
        <b/>
        <color rgb="FF000000"/>
        <sz val="12.0"/>
      </rPr>
      <t>Total</t>
    </r>
    <r>
      <rPr>
        <rFont val="Calibri"/>
        <color rgb="FF000000"/>
        <sz val="12.0"/>
      </rPr>
      <t xml:space="preserve"> first-time, first-year students </t>
    </r>
    <r>
      <rPr>
        <rFont val="Calibri"/>
        <b/>
        <color rgb="FF000000"/>
        <sz val="12.0"/>
      </rPr>
      <t>enrolled</t>
    </r>
    <r>
      <rPr>
        <rFont val="Calibri"/>
        <color rgb="FF000000"/>
        <sz val="12.0"/>
      </rPr>
      <t xml:space="preserve"> in Fall 2023</t>
    </r>
  </si>
  <si>
    <r>
      <rPr>
        <rFont val="Calibri"/>
        <b/>
        <color theme="1"/>
        <sz val="12.0"/>
      </rPr>
      <t>Full-time</t>
    </r>
    <r>
      <rPr>
        <rFont val="Calibri"/>
        <color theme="1"/>
        <sz val="12.0"/>
      </rPr>
      <t xml:space="preserve">, first-time, first-year students </t>
    </r>
    <r>
      <rPr>
        <rFont val="Calibri"/>
        <b/>
        <color theme="1"/>
        <sz val="12.0"/>
      </rPr>
      <t>enrolled</t>
    </r>
    <r>
      <rPr>
        <rFont val="Calibri"/>
        <color theme="1"/>
        <sz val="12.0"/>
      </rPr>
      <t xml:space="preserve"> in Fall 2023</t>
    </r>
  </si>
  <si>
    <r>
      <rPr>
        <rFont val="Calibri"/>
        <b/>
        <color rgb="FF000000"/>
        <sz val="12.0"/>
      </rPr>
      <t>Part-time</t>
    </r>
    <r>
      <rPr>
        <rFont val="Calibri"/>
        <color rgb="FF000000"/>
        <sz val="12.0"/>
      </rPr>
      <t xml:space="preserve">, first-time, first-year students </t>
    </r>
    <r>
      <rPr>
        <rFont val="Calibri"/>
        <b/>
        <color rgb="FF000000"/>
        <sz val="12.0"/>
      </rPr>
      <t>enrolled</t>
    </r>
    <r>
      <rPr>
        <rFont val="Calibri"/>
        <color rgb="FF000000"/>
        <sz val="12.0"/>
      </rPr>
      <t xml:space="preserve"> in Fall 2023</t>
    </r>
  </si>
  <si>
    <t>In-State</t>
  </si>
  <si>
    <t>Out-of-State</t>
  </si>
  <si>
    <t>International</t>
  </si>
  <si>
    <r>
      <rPr>
        <rFont val="Calibri"/>
        <color rgb="FF000000"/>
        <sz val="12.0"/>
      </rPr>
      <t xml:space="preserve">Total first-time, first-year (degree seeking) who </t>
    </r>
    <r>
      <rPr>
        <rFont val="Calibri"/>
        <b/>
        <color rgb="FF000000"/>
        <sz val="12.0"/>
      </rPr>
      <t>applied</t>
    </r>
  </si>
  <si>
    <t>*Updated April 30th 2024</t>
  </si>
  <si>
    <r>
      <rPr>
        <rFont val="Calibri"/>
        <color rgb="FF000000"/>
        <sz val="12.0"/>
      </rPr>
      <t xml:space="preserve">Total first-time, first-year (degree seeking) who were </t>
    </r>
    <r>
      <rPr>
        <rFont val="Calibri"/>
        <b/>
        <color rgb="FF000000"/>
        <sz val="12.0"/>
      </rPr>
      <t>admitted</t>
    </r>
  </si>
  <si>
    <r>
      <rPr>
        <rFont val="Calibri"/>
        <color theme="1"/>
        <sz val="12.0"/>
      </rPr>
      <t xml:space="preserve">Total first-time, first-year (degree seeking) </t>
    </r>
    <r>
      <rPr>
        <rFont val="Calibri"/>
        <b/>
        <color theme="1"/>
        <sz val="12.0"/>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</si>
  <si>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</si>
  <si>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</si>
  <si>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</si>
  <si>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</si>
  <si>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</si>
  <si>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</si>
  <si>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</si>
  <si>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</si>
  <si>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</si>
  <si>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No</t>
  </si>
  <si>
    <t>If yes, do you release that information to students?</t>
  </si>
  <si>
    <t xml:space="preserve">If yes, do you release that information to school counselors? </t>
  </si>
  <si>
    <t xml:space="preserve">C3. Admission Requirements: High School Completion Requirement </t>
  </si>
  <si>
    <r>
      <rPr>
        <rFont val="Calibri"/>
        <color theme="1"/>
      </rPr>
      <t xml:space="preserve">Does your institution require high school completion for degree-seeking entering students? </t>
    </r>
    <r>
      <rPr>
        <rFont val="Calibri"/>
        <i/>
        <color theme="1"/>
        <sz val="12.0"/>
      </rPr>
      <t xml:space="preserve">Select from dropdown. </t>
    </r>
  </si>
  <si>
    <t>High school diploma is required and GED is accepted</t>
  </si>
  <si>
    <t>C4. Admission Requirements: General College-Prepatory Program</t>
  </si>
  <si>
    <r>
      <rPr>
        <rFont val="Calibri"/>
        <color theme="1"/>
        <sz val="12.0"/>
      </rPr>
      <t xml:space="preserve">Does your institution require OR recommend a general college-preparatory program for degree-seeking students? </t>
    </r>
    <r>
      <rPr>
        <rFont val="Calibri"/>
        <i/>
        <color theme="1"/>
        <sz val="12.0"/>
      </rPr>
      <t>Select from dropdown.</t>
    </r>
  </si>
  <si>
    <t>Require</t>
  </si>
  <si>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</si>
  <si>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</si>
  <si>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</si>
  <si>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</si>
  <si>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</si>
  <si>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</si>
  <si>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Mathematics</t>
  </si>
  <si>
    <t>Science</t>
  </si>
  <si>
    <t xml:space="preserve">       of Science Units, how many units must be lab </t>
  </si>
  <si>
    <t>Foreign language</t>
  </si>
  <si>
    <t>Social Studies</t>
  </si>
  <si>
    <t>History</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</si>
  <si>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</si>
  <si>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</si>
  <si>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</si>
  <si>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</si>
  <si>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</si>
  <si>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</si>
  <si>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rPr>
        <rFont val="Calibri"/>
        <color theme="1"/>
        <sz val="12.0"/>
      </rPr>
      <t xml:space="preserve">Does your institution have an open admission policy, under which virtually all secondary school graduates or students with GED equivalency diplomas are admitted without regard to academic record, test scores, or other qualifications? </t>
    </r>
    <r>
      <rPr>
        <rFont val="Calibri"/>
        <i/>
        <color theme="1"/>
        <sz val="12.0"/>
      </rPr>
      <t>Select the most applicable response from the dropdown options.</t>
    </r>
  </si>
  <si>
    <t>Other</t>
  </si>
  <si>
    <t xml:space="preserve">If "Other" is selected, please include detail in the textbox below: </t>
  </si>
  <si>
    <t>No open admission policy</t>
  </si>
  <si>
    <t>C7. Basis for Selection: Relative Importance of Factors in Admission Decisions</t>
  </si>
  <si>
    <r>
      <rPr>
        <rFont val="Calibri"/>
        <color theme="1"/>
        <sz val="12.0"/>
      </rPr>
      <t xml:space="preserve">Please indicate the relative importance of each of the following academic and non-academic factors in your first-time, first-year degree-seeking general admission decisions (not including programs with specific criteria): </t>
    </r>
    <r>
      <rPr>
        <rFont val="Calibri"/>
        <i/>
        <color theme="1"/>
        <sz val="12.0"/>
      </rPr>
      <t xml:space="preserve">select from the dropdown menus. </t>
    </r>
  </si>
  <si>
    <t>ACADEMIC</t>
  </si>
  <si>
    <t>Rigor of secondary school record</t>
  </si>
  <si>
    <t>Very Important</t>
  </si>
  <si>
    <t>Class rank</t>
  </si>
  <si>
    <t>Not Considered</t>
  </si>
  <si>
    <t xml:space="preserve">Academic Grade Point Average (GPA) </t>
  </si>
  <si>
    <t>Recommendations</t>
  </si>
  <si>
    <t>Considered</t>
  </si>
  <si>
    <t>*only if solicited</t>
  </si>
  <si>
    <t>Standardized test scores</t>
  </si>
  <si>
    <t>*only subject tests and not general ACT/SAT tests</t>
  </si>
  <si>
    <t>Application essay</t>
  </si>
  <si>
    <t>NONACADEMIC</t>
  </si>
  <si>
    <t>Interview</t>
  </si>
  <si>
    <t>Extracurriculuar activities</t>
  </si>
  <si>
    <t>Important</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</si>
  <si>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</si>
  <si>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</si>
  <si>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</si>
  <si>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</si>
  <si>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</si>
  <si>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</si>
  <si>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</si>
  <si>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</si>
  <si>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</si>
  <si>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</si>
  <si>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</si>
  <si>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</si>
  <si>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</si>
  <si>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</si>
  <si>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***We do take into account SAT II Subject Test scores, but we do not take into account regular SAT or ACT scores</t>
  </si>
  <si>
    <t xml:space="preserve">SAT and/or ACT </t>
  </si>
  <si>
    <t>Not considered for admission, even if submitted</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</si>
  <si>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</si>
  <si>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</si>
  <si>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</si>
  <si>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</si>
  <si>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</si>
  <si>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**FOR SAT Subject Test</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</si>
  <si>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</si>
  <si>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UC Berkeley is test-free, which means we will not use SAT/ACT test scores in any part of our application process. 
Berkeley has always used, and will continue to use, holistic review, which means there is no one sole factor on the application that will determine a student’s admission status. SAT/ACT test scores were not the only academic indicators available on the application to assess students. Other academic indicators will continue to be assessed in the review process, including grades, the rigor of a student's courses, other non-required tests (SAT subject test, AP tests, IB test, etc.), and a student’s individual academic context.
While SAT/ACT scores will not be used in the admissions process, any scores submitted to Berkeley will be used for placement or subject credit purposes should the student be admitted to Berkeley. </t>
  </si>
  <si>
    <r>
      <rPr>
        <rFont val="Calibri"/>
        <color theme="1"/>
        <sz val="12.0"/>
      </rPr>
      <t xml:space="preserve">Please indicate which tests your institution uses for placement 
(e.g. state tests): </t>
    </r>
    <r>
      <rPr>
        <rFont val="Calibri"/>
        <b/>
        <color rgb="FFC00000"/>
        <sz val="12.0"/>
      </rPr>
      <t>**Updated May 2024.</t>
    </r>
    <r>
      <rPr>
        <rFont val="Calibri"/>
        <color rgb="FFC00000"/>
        <sz val="12.0"/>
      </rPr>
      <t xml:space="preserve"> </t>
    </r>
    <r>
      <rPr>
        <rFont val="Calibri"/>
        <b/>
        <color rgb="FFC00000"/>
        <sz val="12.0"/>
      </rPr>
      <t>Placement is not an admissions issue at UC  Berkeley, this is accurate only for which tests admissions will consider but placement is dependent on academic individual departments</t>
    </r>
  </si>
  <si>
    <t>X</t>
  </si>
  <si>
    <t>SAT</t>
  </si>
  <si>
    <t>ACT</t>
  </si>
  <si>
    <t>AP</t>
  </si>
  <si>
    <t>CLEP</t>
  </si>
  <si>
    <t>Institutional Exam</t>
  </si>
  <si>
    <t>State Exam</t>
  </si>
  <si>
    <t>**Also SAT Subject Tests</t>
  </si>
  <si>
    <t xml:space="preserve">If you selected State Exam, please specify: </t>
  </si>
  <si>
    <t xml:space="preserve">C9. First-time, first-year profile: National standardized test scores (SAT/ACT) </t>
  </si>
  <si>
    <r>
      <rPr>
        <rFont val="Calibri"/>
        <color rgb="FF000000"/>
        <sz val="12.0"/>
      </rPr>
      <t xml:space="preserve">Provide information for </t>
    </r>
    <r>
      <rPr>
        <rFont val="Calibri"/>
        <b/>
        <color rgb="FF000000"/>
        <sz val="12.0"/>
      </rPr>
      <t xml:space="preserve">all enrolled, degree-seeking, full-time and part-time, first-time, first-year students </t>
    </r>
    <r>
      <rPr>
        <rFont val="Calibri"/>
        <color rgb="FF000000"/>
        <sz val="12.0"/>
      </rPr>
      <t xml:space="preserve">enrolled in </t>
    </r>
    <r>
      <rPr>
        <rFont val="Calibri"/>
        <b/>
        <color rgb="FF000000"/>
        <sz val="12.0"/>
      </rPr>
      <t>Fall 2023</t>
    </r>
    <r>
      <rPr>
        <rFont val="Calibri"/>
        <color rgb="FF000000"/>
        <sz val="12.0"/>
      </rPr>
      <t xml:space="preserve">, including students who began studies during summer, international students/nonresidents, and students admitted under special arrangements. </t>
    </r>
    <r>
      <rPr>
        <rFont val="Calibri"/>
        <b/>
        <color rgb="FF000000"/>
        <sz val="12.0"/>
      </rPr>
      <t>Report the percent and number of first-time, first-year students enrolled in Fall 2023 who submitted national standardized (SAT/ACT) test scores.</t>
    </r>
    <r>
      <rPr>
        <rFont val="Calibri"/>
        <color rgb="FF000000"/>
        <sz val="12.0"/>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</si>
  <si>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</si>
  <si>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</si>
  <si>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</si>
  <si>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rPr>
        <rFont val="Calibri"/>
        <color theme="1"/>
        <sz val="12.0"/>
      </rPr>
      <t xml:space="preserve">4. If a student submitted multiple sets of scores for a single test, report this information according to how you use the data. 
</t>
    </r>
    <r>
      <rPr>
        <rFont val="Calibri"/>
        <i/>
        <color theme="1"/>
        <sz val="12.0"/>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</si>
  <si>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</si>
  <si>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</si>
  <si>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</si>
  <si>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</si>
  <si>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</si>
  <si>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</si>
  <si>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</si>
  <si>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rPr>
        <rFont val="Calibri"/>
        <b/>
        <color theme="1"/>
        <sz val="12.0"/>
      </rPr>
      <t xml:space="preserve">50th Percentile Score 
</t>
    </r>
    <r>
      <rPr>
        <rFont val="Calibri (Body)"/>
        <b val="0"/>
        <i/>
        <color theme="1"/>
        <sz val="9.0"/>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</si>
  <si>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</si>
  <si>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</si>
  <si>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</si>
  <si>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</si>
  <si>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</si>
  <si>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</si>
  <si>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</si>
  <si>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</si>
  <si>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</si>
  <si>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</si>
  <si>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rPr>
        <rFont val="Calibri"/>
        <b/>
        <color theme="1"/>
        <sz val="12.0"/>
      </rPr>
      <t xml:space="preserve">Percent of first-time, first-year students with scores in each range: 
</t>
    </r>
    <r>
      <rPr>
        <rFont val="Calibri"/>
        <b val="0"/>
        <i/>
        <color theme="1"/>
        <sz val="12.0"/>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</si>
  <si>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</si>
  <si>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</si>
  <si>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</si>
  <si>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</si>
  <si>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</si>
  <si>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</si>
  <si>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</si>
  <si>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</si>
  <si>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</si>
  <si>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</si>
  <si>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</si>
  <si>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</si>
  <si>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</si>
  <si>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</si>
  <si>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</si>
  <si>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</si>
  <si>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</si>
  <si>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</si>
  <si>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</si>
  <si>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</si>
  <si>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</si>
  <si>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</si>
  <si>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</si>
  <si>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</si>
  <si>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</si>
  <si>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</si>
  <si>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</si>
  <si>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</si>
  <si>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</si>
  <si>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</si>
  <si>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</si>
  <si>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</si>
  <si>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</si>
  <si>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</si>
  <si>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</si>
  <si>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</si>
  <si>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</si>
  <si>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</si>
  <si>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</si>
  <si>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</si>
  <si>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</si>
  <si>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</si>
  <si>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</si>
  <si>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</si>
  <si>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</si>
  <si>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</si>
  <si>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</si>
  <si>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</si>
  <si>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</si>
  <si>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</si>
  <si>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</si>
  <si>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</si>
  <si>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</si>
  <si>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</si>
  <si>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</si>
  <si>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*UC Berkeley reports unweighted GPA, Updated May 2024</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</si>
  <si>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</si>
  <si>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</si>
  <si>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</si>
  <si>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</si>
  <si>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</si>
  <si>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</si>
  <si>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</si>
  <si>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$80 for domestic students / $95 for international</t>
  </si>
  <si>
    <t xml:space="preserve">If yes, can the fee be waived for applicants with financial need? </t>
  </si>
  <si>
    <t xml:space="preserve"> If you have an application fee, and have an online application option, please indicate the policy for students who apply online: </t>
  </si>
  <si>
    <t>Same Fee</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</si>
  <si>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</si>
  <si>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</si>
  <si>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</si>
  <si>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</si>
  <si>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</si>
  <si>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</si>
  <si>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</si>
  <si>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</si>
  <si>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</si>
  <si>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</si>
  <si>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</si>
  <si>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rPr>
        <rFont val="Calibri"/>
        <color theme="1"/>
      </rPr>
      <t xml:space="preserve">What date do rolling notifications begin? </t>
    </r>
    <r>
      <rPr>
        <rFont val="Calibri"/>
        <i/>
        <color theme="1"/>
        <sz val="12.0"/>
      </rPr>
      <t>(MM/DD)</t>
    </r>
  </si>
  <si>
    <r>
      <rPr>
        <rFont val="Calibri"/>
        <color theme="1"/>
      </rPr>
      <t xml:space="preserve">If notifications of admission decision are sent by specific date, please enter date: </t>
    </r>
    <r>
      <rPr>
        <rFont val="Calibri"/>
        <i/>
        <color theme="1"/>
        <sz val="12.0"/>
      </rPr>
      <t>(MM/DD)</t>
    </r>
  </si>
  <si>
    <t xml:space="preserve">C17. Reply Policy for Applicants  </t>
  </si>
  <si>
    <r>
      <rPr>
        <rFont val="Calibri"/>
        <color theme="1"/>
      </rPr>
      <t xml:space="preserve">What is your institution's reply policy for admitted applicants? </t>
    </r>
    <r>
      <rPr>
        <rFont val="Calibri"/>
        <i/>
        <color theme="1"/>
        <sz val="12.0"/>
      </rPr>
      <t xml:space="preserve">(select from dropdown menu and related follow-up textbox) </t>
    </r>
  </si>
  <si>
    <t>Must reply by May 1st (or within set number of weeks if notified thereafter)</t>
  </si>
  <si>
    <t>If you selected reply by May 1st or within a set number of weeks, please enter number of weeks:</t>
  </si>
  <si>
    <t>weeks if notified therafter</t>
  </si>
  <si>
    <r>
      <rPr>
        <rFont val="Calibri"/>
        <color theme="1"/>
        <sz val="12.0"/>
      </rPr>
      <t xml:space="preserve">If you selected specific date, please enter the date here: </t>
    </r>
    <r>
      <rPr>
        <rFont val="Calibri"/>
        <i/>
        <color theme="1"/>
        <sz val="12.0"/>
      </rPr>
      <t>(MM/DD)</t>
    </r>
  </si>
  <si>
    <t xml:space="preserve">Please provide admitted applicant policy, if none of the above policies apply to your institution: </t>
  </si>
  <si>
    <t>Freshmen</t>
  </si>
  <si>
    <t>Transfer Students</t>
  </si>
  <si>
    <r>
      <rPr>
        <rFont val="Calibri"/>
        <color theme="1"/>
      </rPr>
      <t xml:space="preserve">Deadline for housing deposits: </t>
    </r>
    <r>
      <rPr>
        <rFont val="Calibri"/>
        <i/>
        <color theme="1"/>
        <sz val="12.0"/>
      </rPr>
      <t>(MM/DD)</t>
    </r>
  </si>
  <si>
    <t>06/02</t>
  </si>
  <si>
    <t xml:space="preserve">Amount of housing deposit: </t>
  </si>
  <si>
    <t xml:space="preserve">Are housing deposits refundable if student does not enroll? </t>
  </si>
  <si>
    <t>Yes, in part</t>
  </si>
  <si>
    <t xml:space="preserve">C18. Deferred Admission </t>
  </si>
  <si>
    <t xml:space="preserve">Does your institution allow students to postpone enrollment after admission? </t>
  </si>
  <si>
    <t xml:space="preserve">If yes, what is the maximum period of postponement? </t>
  </si>
  <si>
    <t>2 years</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</si>
  <si>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</si>
  <si>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</si>
  <si>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</si>
  <si>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</si>
  <si>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</si>
  <si>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</si>
  <si>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</si>
  <si>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</si>
  <si>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</si>
  <si>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</si>
  <si>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For the Fall 2023 entering class: </t>
  </si>
  <si>
    <t xml:space="preserve">Number of early decision applications received by your institution: </t>
  </si>
  <si>
    <t xml:space="preserve">Number of applicants admitted under early decision plan: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</si>
  <si>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</si>
  <si>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</si>
  <si>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</si>
  <si>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</si>
  <si>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</si>
  <si>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</si>
  <si>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</si>
  <si>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Number of early action applications received by your institution: </t>
  </si>
  <si>
    <t xml:space="preserve">Number of applicants admitted under early action plan: </t>
  </si>
  <si>
    <t xml:space="preserve">Number of applicants enrolled under early action plan: </t>
  </si>
  <si>
    <t>END OF SECTION C</t>
  </si>
  <si>
    <t>D. TRANSFER ADMISSION</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</si>
  <si>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</si>
  <si>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</si>
  <si>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</si>
  <si>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</si>
  <si>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</si>
  <si>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</si>
  <si>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</si>
  <si>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</si>
  <si>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</si>
  <si>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Men = Man + Trans Man</t>
  </si>
  <si>
    <t>Women = Woman + Trans Woman</t>
  </si>
  <si>
    <t>Another Gender = Different Identity + Nonbinary</t>
  </si>
  <si>
    <t>Since the total may include students who did not provide gender data, the detail does not sum to the total</t>
  </si>
  <si>
    <t>D3. Enrollment Terms</t>
  </si>
  <si>
    <r>
      <rPr>
        <rFont val="Calibri"/>
        <color theme="1"/>
      </rPr>
      <t xml:space="preserve">Please indicate which terms for which transfer students may enroll: </t>
    </r>
    <r>
      <rPr>
        <rFont val="Calibri"/>
        <i/>
        <color theme="1"/>
        <sz val="12.0"/>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</si>
  <si>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</si>
  <si>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</si>
  <si>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</si>
  <si>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</si>
  <si>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</si>
  <si>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Credit(s)</t>
  </si>
  <si>
    <t>transferable semester units</t>
  </si>
  <si>
    <t xml:space="preserve">D5. Requirements for Admission </t>
  </si>
  <si>
    <t xml:space="preserve">Please indicate if the below items are required, recommended, or not of transfer students to apply for admission: </t>
  </si>
  <si>
    <t>Select from the dropdown menu.</t>
  </si>
  <si>
    <t>High school transcript</t>
  </si>
  <si>
    <t>Required of Some</t>
  </si>
  <si>
    <t>College transcript(s)</t>
  </si>
  <si>
    <t>Required of All</t>
  </si>
  <si>
    <t>Essay or personal statement</t>
  </si>
  <si>
    <t>Not Required</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</si>
  <si>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</si>
  <si>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</si>
  <si>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</si>
  <si>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</si>
  <si>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</si>
  <si>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N/A</t>
  </si>
  <si>
    <t>D7. Minimum College GPA Required</t>
  </si>
  <si>
    <t xml:space="preserve">If a minimum college grade point average is required of transfer applicants, specificy (on a 4.0) scale: </t>
  </si>
  <si>
    <t xml:space="preserve">D8. List any other application requirements specific to transfer applicants: </t>
  </si>
  <si>
    <t>Supplemental Forms</t>
  </si>
  <si>
    <t>D9. Application Specific Dates</t>
  </si>
  <si>
    <r>
      <rPr>
        <rFont val="Calibri"/>
        <color theme="1"/>
        <sz val="12.0"/>
      </rPr>
      <t xml:space="preserve">List application priority, closing, notification, and candidate reply dates for transfer students. If applications are reviewed on a continuous or rolling basis, place a check mark in the "Rolling Admission" column. 
</t>
    </r>
    <r>
      <rPr>
        <rFont val="Calibri"/>
        <i/>
        <color theme="1"/>
        <sz val="12.0"/>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</si>
  <si>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</si>
  <si>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</si>
  <si>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</si>
  <si>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</si>
  <si>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</si>
  <si>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</si>
  <si>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</si>
  <si>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</si>
  <si>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</si>
  <si>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</si>
  <si>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</si>
  <si>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</si>
  <si>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Completion of prerequisite courses for intended major and freshman/sophomore general education courses.</t>
  </si>
  <si>
    <t>D12. Lowest Grade Allowable for Transfer Credit</t>
  </si>
  <si>
    <t xml:space="preserve">Report the lowest grade earned for any course that may be transferred for credit: </t>
  </si>
  <si>
    <t xml:space="preserve">Lowest grade: </t>
  </si>
  <si>
    <t>C</t>
  </si>
  <si>
    <t>D13. Maximum Credits Transferred to two-year institutions</t>
  </si>
  <si>
    <t xml:space="preserve">Report the maximum number of credits or courses that may be transferred from a two-year institution: </t>
  </si>
  <si>
    <t xml:space="preserve">Number: </t>
  </si>
  <si>
    <t>Unit Type:</t>
  </si>
  <si>
    <t>Semester units</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</si>
  <si>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</si>
  <si>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</si>
  <si>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</si>
  <si>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</si>
  <si>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</si>
  <si>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</si>
  <si>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</si>
  <si>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</si>
  <si>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 xml:space="preserve"> Maximum transfer units may vary by college.</t>
  </si>
  <si>
    <t>D18: Military/Veteran Transfer Credits</t>
  </si>
  <si>
    <r>
      <rPr>
        <rFont val="Calibri"/>
        <color theme="1"/>
      </rPr>
      <t xml:space="preserve">Does your institution accept the following military/veteran transfer credits: </t>
    </r>
    <r>
      <rPr>
        <rFont val="Calibri"/>
        <i/>
        <color theme="1"/>
        <sz val="12.0"/>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</si>
  <si>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</si>
  <si>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</si>
  <si>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</si>
  <si>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</si>
  <si>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</si>
  <si>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</si>
  <si>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</si>
  <si>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https://admission.universityofcalifornia.edu/counselors/preparing-transfer-students/transfer-credit-practice.html</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</si>
  <si>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</si>
  <si>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</si>
  <si>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</si>
  <si>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</si>
  <si>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</si>
  <si>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</si>
  <si>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Accelerated Program</t>
  </si>
  <si>
    <t>Honors program</t>
  </si>
  <si>
    <t>Comprehensive transition and postsecondary program for students with intellectual disabilities</t>
  </si>
  <si>
    <t>Independent study</t>
  </si>
  <si>
    <t>Cross-registration</t>
  </si>
  <si>
    <t>Internships</t>
  </si>
  <si>
    <t>Distance learning</t>
  </si>
  <si>
    <t>Liberal arts/career combination</t>
  </si>
  <si>
    <t>Double major</t>
  </si>
  <si>
    <t>Student-designed major</t>
  </si>
  <si>
    <t>Dual enrollment</t>
  </si>
  <si>
    <t>Study abroad</t>
  </si>
  <si>
    <t>English as a Second Language (ESL)</t>
  </si>
  <si>
    <t>Teacher certification program</t>
  </si>
  <si>
    <t>Exchange student program (domestic)</t>
  </si>
  <si>
    <t>Undergraduate Research</t>
  </si>
  <si>
    <t>External degree program</t>
  </si>
  <si>
    <t>Weekend college</t>
  </si>
  <si>
    <t xml:space="preserve">If other, 
please specify: </t>
  </si>
  <si>
    <t xml:space="preserve">E2. Removed from the CDS. </t>
  </si>
  <si>
    <t>E3. Required Coursework for Graduation</t>
  </si>
  <si>
    <r>
      <rPr>
        <rFont val="Calibri"/>
        <color theme="1"/>
        <sz val="12.0"/>
      </rPr>
      <t xml:space="preserve">Please indicate the areas in which all, or most, students are required to complete some course work prior to graduation: 
</t>
    </r>
    <r>
      <rPr>
        <rFont val="Calibri"/>
        <i/>
        <color theme="1"/>
        <sz val="12.0"/>
      </rPr>
      <t>Select all that apply.</t>
    </r>
  </si>
  <si>
    <t>Arts / fine arts</t>
  </si>
  <si>
    <t>Intensive Writing</t>
  </si>
  <si>
    <t>Computer literacy</t>
  </si>
  <si>
    <t>English (including composition)</t>
  </si>
  <si>
    <t>Philosophy</t>
  </si>
  <si>
    <t>Foreign languages</t>
  </si>
  <si>
    <t>Physical Education</t>
  </si>
  <si>
    <t>Sciences (biological or physical)</t>
  </si>
  <si>
    <t>Humanities</t>
  </si>
  <si>
    <t>Social Science</t>
  </si>
  <si>
    <t xml:space="preserve">If "Other" selected, please specify below: </t>
  </si>
  <si>
    <t>American Cultures, International Studies</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</si>
  <si>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</si>
  <si>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</si>
  <si>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</si>
  <si>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</si>
  <si>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</si>
  <si>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</si>
  <si>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</si>
  <si>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</si>
  <si>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</si>
  <si>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of Unknown/Nonbinary students who join sororities or fraternities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</si>
  <si>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</si>
  <si>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</si>
  <si>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</si>
  <si>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</si>
  <si>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</si>
  <si>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</si>
  <si>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</si>
  <si>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t>Campus Ministries</t>
  </si>
  <si>
    <t>Choral groups</t>
  </si>
  <si>
    <t>Concert band</t>
  </si>
  <si>
    <t>Dance</t>
  </si>
  <si>
    <t>Drama/theater</t>
  </si>
  <si>
    <t>Internaltional Student Organization</t>
  </si>
  <si>
    <t>Jazz band</t>
  </si>
  <si>
    <t>Literary magazine</t>
  </si>
  <si>
    <t>Marching band</t>
  </si>
  <si>
    <t>Model UN</t>
  </si>
  <si>
    <t>Music ensembles</t>
  </si>
  <si>
    <t>Opera</t>
  </si>
  <si>
    <t>Pep band</t>
  </si>
  <si>
    <t>Radio Station</t>
  </si>
  <si>
    <r>
      <rPr>
        <rFont val="Calibri"/>
        <b/>
        <color theme="1"/>
        <sz val="14.0"/>
      </rPr>
      <t xml:space="preserve">F3. ROTC (program offered in cooperation with Reserve Officers' Training Corps) </t>
    </r>
    <r>
      <rPr>
        <rFont val="Calibri (Body)"/>
        <b val="0"/>
        <i/>
        <color theme="1"/>
        <sz val="12.0"/>
      </rPr>
      <t>select all that apply.</t>
    </r>
  </si>
  <si>
    <r>
      <rPr>
        <rFont val="Calibri"/>
        <color theme="1"/>
      </rPr>
      <t xml:space="preserve">Army ROTC is offered:   </t>
    </r>
    <r>
      <rPr>
        <rFont val="Calibri"/>
        <b/>
        <color theme="1"/>
      </rPr>
      <t>On Campus</t>
    </r>
  </si>
  <si>
    <t xml:space="preserve">If at cooperating institution, please list institution below: </t>
  </si>
  <si>
    <r>
      <rPr>
        <rFont val="Calibri"/>
        <color theme="1"/>
      </rPr>
      <t xml:space="preserve">Naval ROTC is offered:  </t>
    </r>
    <r>
      <rPr>
        <rFont val="Calibri"/>
        <b/>
        <color theme="1"/>
      </rPr>
      <t>Marine Option and On Campus</t>
    </r>
  </si>
  <si>
    <r>
      <rPr>
        <rFont val="Calibri"/>
        <color theme="1"/>
      </rPr>
      <t xml:space="preserve">Air Force ROTC is offered: </t>
    </r>
    <r>
      <rPr>
        <rFont val="Calibri"/>
        <b/>
        <color theme="1"/>
      </rPr>
      <t>On Campus</t>
    </r>
  </si>
  <si>
    <t>F4. Housing</t>
  </si>
  <si>
    <t>Please check all types of college-owned, -operated, or -affiliated housing available for undergraduates at your institution.</t>
  </si>
  <si>
    <t>Apartments for married students</t>
  </si>
  <si>
    <t>Apartments for single students</t>
  </si>
  <si>
    <t>Coed residence halls</t>
  </si>
  <si>
    <t>Cooperative housing</t>
  </si>
  <si>
    <t>Fraternity/sorority housing</t>
  </si>
  <si>
    <t>Living Learning Communities</t>
  </si>
  <si>
    <t>Men's residence halls</t>
  </si>
  <si>
    <t>*Some dorms contain all male floors</t>
  </si>
  <si>
    <t>Special housing for international students</t>
  </si>
  <si>
    <t>Special housing for students with disabilities</t>
  </si>
  <si>
    <t>Theme housing</t>
  </si>
  <si>
    <t>Women's residence halls</t>
  </si>
  <si>
    <t>Other Housing Options</t>
  </si>
  <si>
    <t xml:space="preserve">If selected "Other Housing Options", please specify below: </t>
  </si>
  <si>
    <t>Offers apartments for students with children. Offers wellness housing</t>
  </si>
  <si>
    <t>END OF SECTION F</t>
  </si>
  <si>
    <t>G. ANNUAL EXPENSES</t>
  </si>
  <si>
    <t>**Updated August 2024</t>
  </si>
  <si>
    <t xml:space="preserve">G0. Net Price Calculator URL </t>
  </si>
  <si>
    <t xml:space="preserve">Please provide the URL of your instititution's net price calculator: </t>
  </si>
  <si>
    <t>https://saservices.berkeley.edu/calculator/</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</si>
  <si>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</si>
  <si>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t xml:space="preserve">Tuition and Fee Data Provided are: </t>
  </si>
  <si>
    <t>Firm and Final</t>
  </si>
  <si>
    <t xml:space="preserve">Approximate date costs will be available: </t>
  </si>
  <si>
    <t>G1. Undergraduate, full-time tuition, required fees, food and housing</t>
  </si>
  <si>
    <r>
      <rPr>
        <rFont val="Times New Roman"/>
        <color rgb="FF000000"/>
        <sz val="12.0"/>
      </rPr>
      <t xml:space="preserve">List the typical tuition, required fees, and food and housing for a full-time undergraduate student for the </t>
    </r>
    <r>
      <rPr>
        <rFont val="Times New Roman"/>
        <b/>
        <color rgb="FF000000"/>
        <sz val="12.0"/>
      </rPr>
      <t xml:space="preserve">full 2024-2025 </t>
    </r>
    <r>
      <rPr>
        <rFont val="Times New Roman"/>
        <color rgb="FF000000"/>
        <sz val="12.0"/>
      </rPr>
      <t xml:space="preserve">academic year. (30 semester hours or 45 quarter hours for institutions that derive annual tuition by multiplying credit hour cost by number of credits). </t>
    </r>
  </si>
  <si>
    <r>
      <rPr>
        <rFont val="Noto Sans Symbols"/>
        <color rgb="FF000000"/>
        <sz val="12.0"/>
      </rPr>
      <t>ü</t>
    </r>
    <r>
      <rPr>
        <rFont val="Times New Roman"/>
        <color rgb="FF000000"/>
        <sz val="7.0"/>
      </rPr>
      <t xml:space="preserve">  </t>
    </r>
    <r>
      <rPr>
        <rFont val="Times New Roman"/>
        <color rgb="FF000000"/>
        <sz val="12.0"/>
      </rPr>
      <t xml:space="preserve">A full academic year refers to the period of time generally extending from September to June; usually equated to two semesters, two trimesters, three quarters, or the period covered by a four-one-four plan. </t>
    </r>
  </si>
  <si>
    <r>
      <rPr>
        <rFont val="Noto Sans Symbols"/>
        <color rgb="FF000000"/>
        <sz val="12.0"/>
      </rPr>
      <t>ü</t>
    </r>
    <r>
      <rPr>
        <rFont val="Times New Roman"/>
        <color rgb="FF000000"/>
        <sz val="7.0"/>
      </rPr>
      <t xml:space="preserve">  </t>
    </r>
    <r>
      <rPr>
        <rFont val="Times New Roman"/>
        <color rgb="FF000000"/>
        <sz val="12.0"/>
      </rPr>
      <t xml:space="preserve">Food and housing is defined as double occupancy and 19 meals per week or the maximum meal plan. </t>
    </r>
  </si>
  <si>
    <r>
      <rPr>
        <rFont val="Noto Sans Symbols"/>
        <color rgb="FF000000"/>
        <sz val="12.0"/>
      </rPr>
      <t>ü</t>
    </r>
    <r>
      <rPr>
        <rFont val="Times New Roman"/>
        <color rgb="FF000000"/>
        <sz val="7.0"/>
      </rPr>
      <t xml:space="preserve">  </t>
    </r>
    <r>
      <rPr>
        <rFont val="Times New Roman"/>
        <b/>
        <color rgb="FF000000"/>
        <sz val="12.0"/>
      </rPr>
      <t>Required fees</t>
    </r>
    <r>
      <rPr>
        <rFont val="Times New Roman"/>
        <color rgb="FF000000"/>
        <sz val="12.0"/>
      </rPr>
      <t xml:space="preserve"> include only charges that all full-time students must pay that are </t>
    </r>
    <r>
      <rPr>
        <rFont val="Times New Roman"/>
        <b/>
        <i/>
        <color rgb="FF000000"/>
        <sz val="12.0"/>
      </rPr>
      <t>not</t>
    </r>
    <r>
      <rPr>
        <rFont val="Times New Roman"/>
        <color rgb="FF000000"/>
        <sz val="12.0"/>
      </rPr>
      <t xml:space="preserve"> included in tuition (e.g., registration, health, or activity fees.) </t>
    </r>
  </si>
  <si>
    <r>
      <rPr>
        <rFont val="Noto Sans Symbols"/>
        <color rgb="FF000000"/>
        <sz val="12.0"/>
      </rPr>
      <t>ü</t>
    </r>
    <r>
      <rPr>
        <rFont val="Times New Roman"/>
        <color rgb="FF000000"/>
        <sz val="7.0"/>
      </rPr>
      <t xml:space="preserve">  </t>
    </r>
    <r>
      <rPr>
        <rFont val="Times New Roman"/>
        <color rgb="FF000000"/>
        <sz val="12.0"/>
      </rPr>
      <t xml:space="preserve">Do </t>
    </r>
    <r>
      <rPr>
        <rFont val="Times New Roman"/>
        <b/>
        <i/>
        <color rgb="FF000000"/>
        <sz val="12.0"/>
      </rPr>
      <t>not</t>
    </r>
    <r>
      <rPr>
        <rFont val="Times New Roman"/>
        <color rgb="FF000000"/>
        <sz val="12.0"/>
      </rPr>
      <t xml:space="preserve"> include optional fees (e.g., parking, laboratory use).</t>
    </r>
  </si>
  <si>
    <t>First-Year</t>
  </si>
  <si>
    <t>PRIVATE INSTITUTION</t>
  </si>
  <si>
    <t xml:space="preserve">Tuition: </t>
  </si>
  <si>
    <t>PUBLIC INSTITUTION</t>
  </si>
  <si>
    <t>Tuition: In-district</t>
  </si>
  <si>
    <t xml:space="preserve">Tuition: In-state (out-of-district): </t>
  </si>
  <si>
    <t>Varies according to cohort year*</t>
  </si>
  <si>
    <t xml:space="preserve">*See https://registrar.berkeley.edu/tuition-fees-residency/tuition-fees/fee-schedule/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</si>
  <si>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</si>
  <si>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</si>
  <si>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</si>
  <si>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</si>
  <si>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</si>
  <si>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</si>
  <si>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</si>
  <si>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</si>
  <si>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</si>
  <si>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</si>
  <si>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</si>
  <si>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</si>
  <si>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</si>
  <si>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</si>
  <si>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</si>
  <si>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</si>
  <si>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</si>
  <si>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</si>
  <si>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</si>
  <si>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</si>
  <si>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</si>
  <si>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</si>
  <si>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</si>
  <si>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</si>
  <si>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</si>
  <si>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</si>
  <si>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</si>
  <si>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</si>
  <si>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</si>
  <si>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</si>
  <si>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</si>
  <si>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</si>
  <si>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</si>
  <si>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</si>
  <si>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</si>
  <si>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</si>
  <si>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</si>
  <si>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</si>
  <si>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</si>
  <si>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</si>
  <si>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 xml:space="preserve">H. FINANCIAL AID </t>
  </si>
  <si>
    <r>
      <rPr>
        <rFont val="Calibri"/>
        <color theme="1"/>
        <sz val="12.0"/>
      </rPr>
      <t xml:space="preserve">
</t>
    </r>
    <r>
      <rPr>
        <rFont val="Calibri"/>
        <b/>
        <color theme="1"/>
        <sz val="12.0"/>
      </rPr>
      <t>Please refer to the following financial aid definitions when completing Section H.</t>
    </r>
    <r>
      <rPr>
        <rFont val="Calibri"/>
        <color theme="1"/>
        <sz val="12.0"/>
      </rPr>
      <t xml:space="preserve">
</t>
    </r>
    <r>
      <rPr>
        <rFont val="Calibri"/>
        <b/>
        <color theme="1"/>
        <sz val="12.0"/>
      </rPr>
      <t>Awarded aid:</t>
    </r>
    <r>
      <rPr>
        <rFont val="Calibri"/>
        <color theme="1"/>
        <sz val="12.0"/>
      </rPr>
      <t xml:space="preserve"> The dollar amounts offered to financial aid applicants.
</t>
    </r>
    <r>
      <rPr>
        <rFont val="Calibri"/>
        <b/>
        <color theme="1"/>
        <sz val="12.0"/>
      </rPr>
      <t>Financial aid applicant:</t>
    </r>
    <r>
      <rPr>
        <rFont val="Calibri"/>
        <color theme="1"/>
        <sz val="12.0"/>
      </rPr>
      <t xml:space="preserve"> Any applicant who submits any one of the institutionally required financial aid applications/forms, such as the FAFSA. 
</t>
    </r>
    <r>
      <rPr>
        <rFont val="Calibri"/>
        <b/>
        <color theme="1"/>
        <sz val="12.0"/>
      </rPr>
      <t xml:space="preserve">Indebtedness: </t>
    </r>
    <r>
      <rPr>
        <rFont val="Calibri"/>
        <color theme="1"/>
        <sz val="12.0"/>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rFont val="Calibri"/>
        <b/>
        <color theme="1"/>
        <sz val="12.0"/>
      </rPr>
      <t>Financial need:</t>
    </r>
    <r>
      <rPr>
        <rFont val="Calibri"/>
        <color theme="1"/>
        <sz val="12.0"/>
      </rPr>
      <t xml:space="preserve"> As determined by your institution using the federal methodology and/or your institution's own standards. 
</t>
    </r>
    <r>
      <rPr>
        <rFont val="Calibri"/>
        <b/>
        <color theme="1"/>
        <sz val="12.0"/>
      </rPr>
      <t xml:space="preserve">Need-based aid: </t>
    </r>
    <r>
      <rPr>
        <rFont val="Calibri"/>
        <color theme="1"/>
        <sz val="12.0"/>
      </rPr>
      <t xml:space="preserve">College-funded or college-administered award from institutional, state, federal, or other sources for which a student must have financial need to qualify. This includes both institutional and non-institutional student aid (grants, jobs, and loans).
</t>
    </r>
    <r>
      <rPr>
        <rFont val="Calibri"/>
        <b/>
        <color theme="1"/>
        <sz val="12.0"/>
      </rPr>
      <t xml:space="preserve">Need-based scholarship or grant aid: </t>
    </r>
    <r>
      <rPr>
        <rFont val="Calibri"/>
        <color theme="1"/>
        <sz val="12.0"/>
      </rPr>
      <t xml:space="preserve">Scholarships and grants from institutional, state, federal, or other sources for which a student must have financial need to qualify.
</t>
    </r>
    <r>
      <rPr>
        <rFont val="Calibri"/>
        <b/>
        <color theme="1"/>
        <sz val="12.0"/>
      </rPr>
      <t xml:space="preserve">Need-based self-help aid: </t>
    </r>
    <r>
      <rPr>
        <rFont val="Calibri"/>
        <color theme="1"/>
        <sz val="12.0"/>
      </rPr>
      <t xml:space="preserve">Loans and jobs from institutional, state, federal, or other sources for which a student must demonstrate financial need to qualify.
</t>
    </r>
    <r>
      <rPr>
        <rFont val="Calibri"/>
        <b/>
        <color theme="1"/>
        <sz val="12.0"/>
      </rPr>
      <t>Non-need-based scholarship or grant aid:</t>
    </r>
    <r>
      <rPr>
        <rFont val="Calibri"/>
        <color theme="1"/>
        <sz val="12.0"/>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</si>
  <si>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rFont val="Calibri"/>
        <b/>
        <color rgb="FF000000"/>
        <sz val="12.0"/>
      </rPr>
      <t xml:space="preserve">Note: Suggested order of precedence for counting non-need money as need-based:
</t>
    </r>
    <r>
      <rPr>
        <rFont val="Calibri"/>
        <b val="0"/>
        <color rgb="FF000000"/>
        <sz val="12.0"/>
      </rPr>
      <t xml:space="preserve">1.	Non-need institutional grants                  6.    Non-need outside grants
2.	Non-need tuition waivers                         7.    Non-need student loans 
3.	Non-need athletic awards                        8.    Non-need parent loans
4.	Non-need federal grants                          9.    Non-need work
5.	Non-need state grants                               
</t>
    </r>
    <r>
      <rPr>
        <rFont val="Calibri"/>
        <b/>
        <color rgb="FF000000"/>
        <sz val="12.0"/>
      </rPr>
      <t xml:space="preserve"> 
Non-need-based self-help aid:</t>
    </r>
    <r>
      <rPr>
        <rFont val="Calibri"/>
        <b val="0"/>
        <color rgb="FF000000"/>
        <sz val="12.0"/>
      </rPr>
      <t xml:space="preserve"> Loans and jobs from institutional, state, or other sources for which a student need not demonstrate financial need to qualify.
</t>
    </r>
    <r>
      <rPr>
        <rFont val="Calibri"/>
        <b/>
        <color rgb="FF000000"/>
        <sz val="12.0"/>
      </rPr>
      <t>Private student loans:</t>
    </r>
    <r>
      <rPr>
        <rFont val="Calibri"/>
        <b val="0"/>
        <color rgb="FF000000"/>
        <sz val="12.0"/>
      </rPr>
      <t xml:space="preserve"> A nonfederal loan made by a lender such as a bank, credit union or private lender used to pay for up to the annual cost of education, less any financial aid received.
</t>
    </r>
    <r>
      <rPr>
        <rFont val="Calibri"/>
        <b/>
        <color rgb="FF000000"/>
        <sz val="12.0"/>
      </rPr>
      <t>External scholarships and grants:</t>
    </r>
    <r>
      <rPr>
        <rFont val="Calibri"/>
        <b val="0"/>
        <color rgb="FF000000"/>
        <sz val="12.0"/>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rFont val="Calibri"/>
        <b/>
        <color rgb="FF000000"/>
        <sz val="12.0"/>
      </rPr>
      <t>Work study and employment:</t>
    </r>
    <r>
      <rPr>
        <rFont val="Calibri"/>
        <b val="0"/>
        <color rgb="FF000000"/>
        <sz val="12.0"/>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</si>
  <si>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</si>
  <si>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</si>
  <si>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</si>
  <si>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</si>
  <si>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</si>
  <si>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</si>
  <si>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</si>
  <si>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rPr>
        <rFont val="Calibri"/>
        <color rgb="FF000000"/>
        <sz val="12.0"/>
      </rPr>
      <t xml:space="preserve">Indicate the academic year for which data are reported for </t>
    </r>
    <r>
      <rPr>
        <rFont val="Calibri"/>
        <b/>
        <color rgb="FF000000"/>
        <sz val="12.0"/>
      </rPr>
      <t>items H1</t>
    </r>
    <r>
      <rPr>
        <rFont val="Calibri"/>
        <color rgb="FF000000"/>
        <sz val="12.0"/>
      </rPr>
      <t xml:space="preserve">, </t>
    </r>
    <r>
      <rPr>
        <rFont val="Calibri"/>
        <b/>
        <color rgb="FF000000"/>
        <sz val="12.0"/>
      </rPr>
      <t>H2</t>
    </r>
    <r>
      <rPr>
        <rFont val="Calibri"/>
        <color rgb="FF000000"/>
        <sz val="12.0"/>
      </rPr>
      <t xml:space="preserve">, </t>
    </r>
    <r>
      <rPr>
        <rFont val="Calibri"/>
        <b/>
        <color rgb="FF000000"/>
        <sz val="12.0"/>
      </rPr>
      <t>H2A</t>
    </r>
    <r>
      <rPr>
        <rFont val="Calibri"/>
        <color rgb="FF000000"/>
        <sz val="12.0"/>
      </rPr>
      <t xml:space="preserve">, and </t>
    </r>
    <r>
      <rPr>
        <rFont val="Calibri"/>
        <b/>
        <color rgb="FF000000"/>
        <sz val="12.0"/>
      </rPr>
      <t>H6</t>
    </r>
    <r>
      <rPr>
        <rFont val="Calibri"/>
        <color rgb="FF000000"/>
        <sz val="12.0"/>
      </rPr>
      <t xml:space="preserve"> below:</t>
    </r>
  </si>
  <si>
    <t>2023-2024 Estimated</t>
  </si>
  <si>
    <r>
      <rPr>
        <rFont val="Calibri"/>
        <color theme="1"/>
      </rPr>
      <t xml:space="preserve">Which needs-analysis methodology does your institituion use in awarding institutional aid? </t>
    </r>
    <r>
      <rPr>
        <rFont val="Calibri"/>
        <i/>
        <color theme="1"/>
        <sz val="12.0"/>
      </rPr>
      <t>(formerly CDS - H3)</t>
    </r>
  </si>
  <si>
    <t>Both FM and IM</t>
  </si>
  <si>
    <r>
      <rPr>
        <rFont val="Calibri"/>
        <b/>
        <color theme="1"/>
        <sz val="12.0"/>
      </rPr>
      <t xml:space="preserve">Need-Based
 </t>
    </r>
    <r>
      <rPr>
        <rFont val="Calibri"/>
        <color theme="1"/>
        <sz val="12.0"/>
      </rPr>
      <t xml:space="preserve">(Include non-need based aid use to meet need). </t>
    </r>
  </si>
  <si>
    <r>
      <rPr>
        <rFont val="Calibri"/>
        <b/>
        <color theme="1"/>
        <sz val="12.0"/>
      </rPr>
      <t xml:space="preserve">Non-Need-Based </t>
    </r>
    <r>
      <rPr>
        <rFont val="Calibri"/>
        <color theme="1"/>
        <sz val="12.0"/>
      </rPr>
      <t xml:space="preserve">(Exclude non-need-based aid use to meet need). </t>
    </r>
  </si>
  <si>
    <t>Scholarships / Grants</t>
  </si>
  <si>
    <t>Federal</t>
  </si>
  <si>
    <r>
      <rPr>
        <rFont val="Calibri"/>
        <b/>
        <color theme="1"/>
        <sz val="12.0"/>
      </rPr>
      <t xml:space="preserve">State </t>
    </r>
    <r>
      <rPr>
        <rFont val="Calibri"/>
        <color theme="1"/>
        <sz val="12.0"/>
      </rPr>
      <t>- all states, not only the state in which your institution is located</t>
    </r>
  </si>
  <si>
    <r>
      <rPr>
        <rFont val="Calibri"/>
        <b/>
        <color theme="1"/>
        <sz val="12.0"/>
      </rPr>
      <t>Instititutional</t>
    </r>
    <r>
      <rPr>
        <rFont val="Calibri"/>
        <color theme="1"/>
        <sz val="12.0"/>
      </rPr>
      <t xml:space="preserve"> - Endowed scholarships, annual gifts and tuition funded grants, awarded by the college, excluding athletic aid and tuition waivers (which are reported below) </t>
    </r>
  </si>
  <si>
    <r>
      <rPr>
        <rFont val="Calibri"/>
        <b/>
        <color theme="1"/>
        <sz val="12.0"/>
      </rPr>
      <t>Scholarships/grants from external sources</t>
    </r>
    <r>
      <rPr>
        <rFont val="Calibri"/>
        <color theme="1"/>
        <sz val="12.0"/>
      </rPr>
      <t xml:space="preserve"> (e.g. Kiwanis, National Merit) not awarded by the college </t>
    </r>
  </si>
  <si>
    <t>Total Scholarships/Grants</t>
  </si>
  <si>
    <t>Self Help</t>
  </si>
  <si>
    <r>
      <rPr>
        <rFont val="Calibri"/>
        <b/>
        <color theme="1"/>
        <sz val="12.0"/>
      </rPr>
      <t xml:space="preserve">Student loans from all sources 
</t>
    </r>
    <r>
      <rPr>
        <rFont val="Calibri"/>
        <color theme="1"/>
        <sz val="12.0"/>
      </rPr>
      <t xml:space="preserve">(excluding parent loans) </t>
    </r>
  </si>
  <si>
    <t>Federal Work-Study</t>
  </si>
  <si>
    <r>
      <rPr>
        <rFont val="Calibri"/>
        <b/>
        <color theme="1"/>
        <sz val="12.0"/>
      </rPr>
      <t>State and other (e.g., institutional) work-study/employment</t>
    </r>
    <r>
      <rPr>
        <rFont val="Calibri"/>
        <color theme="1"/>
        <sz val="12.0"/>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</si>
  <si>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</si>
  <si>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</si>
  <si>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</si>
  <si>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</si>
  <si>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</si>
  <si>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</si>
  <si>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</si>
  <si>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</si>
  <si>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</si>
  <si>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</si>
  <si>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</si>
  <si>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</si>
  <si>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</si>
  <si>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</si>
  <si>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rFont val="Calibri"/>
        <b/>
        <color theme="1"/>
        <sz val="12.0"/>
      </rPr>
      <t>A.</t>
    </r>
    <r>
      <rPr>
        <rFont val="Calibri"/>
        <color theme="1"/>
        <sz val="12.0"/>
      </rPr>
      <t xml:space="preserve"> Number of degree-seeking undergraduate students (CDS Item B1 if reporting on Fall 2023 cohort)</t>
    </r>
  </si>
  <si>
    <r>
      <rPr>
        <rFont val="Calibri"/>
        <b/>
        <color theme="1"/>
        <sz val="12.0"/>
      </rPr>
      <t xml:space="preserve">B. </t>
    </r>
    <r>
      <rPr>
        <rFont val="Calibri"/>
        <color theme="1"/>
        <sz val="12.0"/>
      </rPr>
      <t xml:space="preserve">Number of students in line </t>
    </r>
    <r>
      <rPr>
        <rFont val="Calibri"/>
        <b/>
        <color theme="1"/>
        <sz val="12.0"/>
      </rPr>
      <t>(A)</t>
    </r>
    <r>
      <rPr>
        <rFont val="Calibri"/>
        <color theme="1"/>
        <sz val="12.0"/>
      </rPr>
      <t xml:space="preserve"> who applied for need-based financial aid</t>
    </r>
  </si>
  <si>
    <r>
      <rPr>
        <rFont val="Calibri"/>
        <b/>
        <color theme="1"/>
        <sz val="12.0"/>
      </rPr>
      <t>C.</t>
    </r>
    <r>
      <rPr>
        <rFont val="Calibri"/>
        <color theme="1"/>
        <sz val="12.0"/>
      </rPr>
      <t xml:space="preserve"> Number of students in line </t>
    </r>
    <r>
      <rPr>
        <rFont val="Calibri"/>
        <b/>
        <color theme="1"/>
        <sz val="12.0"/>
      </rPr>
      <t>(B)</t>
    </r>
    <r>
      <rPr>
        <rFont val="Calibri"/>
        <color theme="1"/>
        <sz val="12.0"/>
      </rPr>
      <t xml:space="preserve"> who were determined to have financial need</t>
    </r>
  </si>
  <si>
    <r>
      <rPr>
        <rFont val="Calibri"/>
        <b/>
        <color theme="1"/>
        <sz val="12.0"/>
      </rPr>
      <t>D.</t>
    </r>
    <r>
      <rPr>
        <rFont val="Calibri"/>
        <color theme="1"/>
        <sz val="12.0"/>
      </rPr>
      <t xml:space="preserve"> Number of students in line </t>
    </r>
    <r>
      <rPr>
        <rFont val="Calibri"/>
        <b/>
        <color theme="1"/>
        <sz val="12.0"/>
      </rPr>
      <t>(C)</t>
    </r>
    <r>
      <rPr>
        <rFont val="Calibri"/>
        <color theme="1"/>
        <sz val="12.0"/>
      </rPr>
      <t xml:space="preserve"> who were awarded any financial aid </t>
    </r>
  </si>
  <si>
    <r>
      <rPr>
        <rFont val="Calibri"/>
        <b/>
        <color theme="1"/>
        <sz val="12.0"/>
      </rPr>
      <t>E.</t>
    </r>
    <r>
      <rPr>
        <rFont val="Calibri"/>
        <color theme="1"/>
        <sz val="12.0"/>
      </rPr>
      <t xml:space="preserve"> Number of students in line </t>
    </r>
    <r>
      <rPr>
        <rFont val="Calibri"/>
        <b/>
        <color theme="1"/>
        <sz val="12.0"/>
      </rPr>
      <t>(D)</t>
    </r>
    <r>
      <rPr>
        <rFont val="Calibri"/>
        <color theme="1"/>
        <sz val="12.0"/>
      </rPr>
      <t xml:space="preserve"> who were awarded any need-based scholarship or grant aid </t>
    </r>
  </si>
  <si>
    <r>
      <rPr>
        <rFont val="Calibri"/>
        <b/>
        <color theme="1"/>
        <sz val="12.0"/>
      </rPr>
      <t>F.</t>
    </r>
    <r>
      <rPr>
        <rFont val="Calibri"/>
        <color theme="1"/>
        <sz val="12.0"/>
      </rPr>
      <t xml:space="preserve"> Number of students in line </t>
    </r>
    <r>
      <rPr>
        <rFont val="Calibri"/>
        <b/>
        <color theme="1"/>
        <sz val="12.0"/>
      </rPr>
      <t>(D)</t>
    </r>
    <r>
      <rPr>
        <rFont val="Calibri"/>
        <color theme="1"/>
        <sz val="12.0"/>
      </rPr>
      <t xml:space="preserve"> who were awarded any need-based self-help aid </t>
    </r>
  </si>
  <si>
    <r>
      <rPr>
        <rFont val="Calibri"/>
        <b/>
        <color theme="1"/>
        <sz val="12.0"/>
      </rPr>
      <t>G.</t>
    </r>
    <r>
      <rPr>
        <rFont val="Calibri"/>
        <color theme="1"/>
        <sz val="12.0"/>
      </rPr>
      <t xml:space="preserve"> Number of students in line </t>
    </r>
    <r>
      <rPr>
        <rFont val="Calibri"/>
        <b/>
        <color theme="1"/>
        <sz val="12.0"/>
      </rPr>
      <t>(D)</t>
    </r>
    <r>
      <rPr>
        <rFont val="Calibri"/>
        <color theme="1"/>
        <sz val="12.0"/>
      </rPr>
      <t xml:space="preserve"> who were awarded any non-need-based scholarship or grant aid</t>
    </r>
  </si>
  <si>
    <r>
      <rPr>
        <rFont val="Calibri"/>
        <b/>
        <color theme="1"/>
        <sz val="12.0"/>
      </rPr>
      <t>H.</t>
    </r>
    <r>
      <rPr>
        <rFont val="Calibri"/>
        <color theme="1"/>
        <sz val="12.0"/>
      </rPr>
      <t xml:space="preserve"> Number of students in line </t>
    </r>
    <r>
      <rPr>
        <rFont val="Calibri"/>
        <b/>
        <color theme="1"/>
        <sz val="12.0"/>
      </rPr>
      <t>(D)</t>
    </r>
    <r>
      <rPr>
        <rFont val="Calibri"/>
        <color theme="1"/>
        <sz val="12.0"/>
      </rPr>
      <t xml:space="preserve"> who need was fully met (exclude PLUS loans, unsubsidized loans, and private alternative loans) </t>
    </r>
  </si>
  <si>
    <r>
      <rPr>
        <rFont val="Calibri"/>
        <b/>
        <color theme="1"/>
        <sz val="12.0"/>
      </rPr>
      <t>I.</t>
    </r>
    <r>
      <rPr>
        <rFont val="Calibri"/>
        <color theme="1"/>
        <sz val="12.0"/>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</si>
  <si>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rFont val="Calibri"/>
        <b/>
        <color theme="1"/>
        <sz val="12.0"/>
      </rPr>
      <t xml:space="preserve">J. </t>
    </r>
    <r>
      <rPr>
        <rFont val="Calibri"/>
        <color theme="1"/>
        <sz val="12.0"/>
      </rPr>
      <t xml:space="preserve">The average financial aid package of those in line </t>
    </r>
    <r>
      <rPr>
        <rFont val="Calibri"/>
        <b/>
        <color theme="1"/>
        <sz val="12.0"/>
      </rPr>
      <t>(D)</t>
    </r>
    <r>
      <rPr>
        <rFont val="Calibri"/>
        <color theme="1"/>
        <sz val="12.0"/>
      </rPr>
      <t xml:space="preserve">. Exclude any resources that were awarded to replace EFC (PLUS loans, unsubsidized loans, and private alternative loans). </t>
    </r>
  </si>
  <si>
    <r>
      <rPr>
        <rFont val="Calibri"/>
        <b/>
        <color theme="1"/>
        <sz val="12.0"/>
      </rPr>
      <t>K.</t>
    </r>
    <r>
      <rPr>
        <rFont val="Calibri"/>
        <color theme="1"/>
        <sz val="12.0"/>
      </rPr>
      <t xml:space="preserve"> Average need-based scholarship or grant award of those in line </t>
    </r>
    <r>
      <rPr>
        <rFont val="Calibri"/>
        <b/>
        <color theme="1"/>
        <sz val="12.0"/>
      </rPr>
      <t xml:space="preserve">(E) </t>
    </r>
  </si>
  <si>
    <r>
      <rPr>
        <rFont val="Calibri"/>
        <b/>
        <color theme="1"/>
        <sz val="12.0"/>
      </rPr>
      <t xml:space="preserve">L. </t>
    </r>
    <r>
      <rPr>
        <rFont val="Calibri"/>
        <color theme="1"/>
        <sz val="12.0"/>
      </rPr>
      <t>Average need-based self-help award (excluding PLUS loans, unsubsidized loans, and private alternative loans) of those in line</t>
    </r>
    <r>
      <rPr>
        <rFont val="Calibri"/>
        <b/>
        <color theme="1"/>
        <sz val="12.0"/>
      </rPr>
      <t xml:space="preserve"> (F) </t>
    </r>
  </si>
  <si>
    <r>
      <rPr>
        <rFont val="Calibri"/>
        <b/>
        <color theme="1"/>
        <sz val="12.0"/>
      </rPr>
      <t xml:space="preserve">M. </t>
    </r>
    <r>
      <rPr>
        <rFont val="Calibri"/>
        <color theme="1"/>
        <sz val="12.0"/>
      </rPr>
      <t xml:space="preserve">Average need-based loan (excluding PLUS loans, unsubsidized loans, and private alternative loans) of those in line </t>
    </r>
    <r>
      <rPr>
        <rFont val="Calibri"/>
        <b/>
        <color theme="1"/>
        <sz val="12.0"/>
      </rPr>
      <t>(F)</t>
    </r>
    <r>
      <rPr>
        <rFont val="Calibri"/>
        <color theme="1"/>
        <sz val="12.0"/>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</si>
  <si>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</si>
  <si>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</si>
  <si>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</si>
  <si>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</si>
  <si>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</si>
  <si>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rFont val="Calibri"/>
        <b/>
        <color theme="1"/>
        <sz val="12.0"/>
      </rPr>
      <t>N.</t>
    </r>
    <r>
      <rPr>
        <rFont val="Calibri"/>
        <color theme="1"/>
        <sz val="12.0"/>
      </rPr>
      <t xml:space="preserve"> Number of students in line </t>
    </r>
    <r>
      <rPr>
        <rFont val="Calibri"/>
        <b/>
        <color theme="1"/>
        <sz val="12.0"/>
      </rPr>
      <t>(A)</t>
    </r>
    <r>
      <rPr>
        <rFont val="Calibri"/>
        <color theme="1"/>
        <sz val="12.0"/>
      </rPr>
      <t xml:space="preserve"> who had no financial need and who were awarded institutional non-need-based scholarship or grant aid (exclude those who were awarded athletic awards and tuition benefits)</t>
    </r>
  </si>
  <si>
    <r>
      <rPr>
        <rFont val="Calibri"/>
        <b/>
        <color theme="1"/>
        <sz val="12.0"/>
      </rPr>
      <t>O.</t>
    </r>
    <r>
      <rPr>
        <rFont val="Calibri"/>
        <color theme="1"/>
        <sz val="12.0"/>
      </rPr>
      <t xml:space="preserve"> Average dollar amount of institutional non-need-based scholarship and grant aid awarded to students in line </t>
    </r>
    <r>
      <rPr>
        <rFont val="Calibri"/>
        <b/>
        <color theme="1"/>
        <sz val="12.0"/>
      </rPr>
      <t xml:space="preserve">(N) </t>
    </r>
  </si>
  <si>
    <r>
      <rPr>
        <rFont val="Calibri"/>
        <b/>
        <color theme="1"/>
        <sz val="12.0"/>
      </rPr>
      <t>P.</t>
    </r>
    <r>
      <rPr>
        <rFont val="Calibri"/>
        <color theme="1"/>
        <sz val="12.0"/>
      </rPr>
      <t xml:space="preserve"> Number of students in line </t>
    </r>
    <r>
      <rPr>
        <rFont val="Calibri"/>
        <b/>
        <color theme="1"/>
        <sz val="12.0"/>
      </rPr>
      <t>(A)</t>
    </r>
    <r>
      <rPr>
        <rFont val="Calibri"/>
        <color theme="1"/>
        <sz val="12.0"/>
      </rPr>
      <t xml:space="preserve"> who were awarded an instutional non-need-based athletic scholarship or grant</t>
    </r>
  </si>
  <si>
    <r>
      <rPr>
        <rFont val="Calibri"/>
        <b/>
        <color theme="1"/>
        <sz val="12.0"/>
      </rPr>
      <t xml:space="preserve">Q. </t>
    </r>
    <r>
      <rPr>
        <rFont val="Calibri"/>
        <color theme="1"/>
        <sz val="12.0"/>
      </rPr>
      <t>Average dollar amount of institutional non-need-based athletic scholarships and grants awarded to students in line</t>
    </r>
    <r>
      <rPr>
        <rFont val="Calibri"/>
        <b/>
        <color theme="1"/>
        <sz val="12.0"/>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</si>
  <si>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</si>
  <si>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</si>
  <si>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</si>
  <si>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</si>
  <si>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</si>
  <si>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</si>
  <si>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</si>
  <si>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</si>
  <si>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</si>
  <si>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</si>
  <si>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</si>
  <si>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</si>
  <si>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</si>
  <si>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</si>
  <si>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</si>
  <si>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</si>
  <si>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</si>
  <si>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</si>
  <si>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</si>
  <si>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</si>
  <si>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</si>
  <si>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rFont val="Calibri"/>
        <b/>
        <color theme="1"/>
        <sz val="12.0"/>
      </rPr>
      <t>A.</t>
    </r>
    <r>
      <rPr>
        <rFont val="Calibri"/>
        <color theme="1"/>
        <sz val="12.0"/>
      </rPr>
      <t xml:space="preserve"> Any loan program: Federal Perkins, Federal Stafford Subsidized and Unsubsidized, institutional, state, private loans that your institution is aware of, etc. Include both Federal Direct Student Loans and Federal Family Education Loans. </t>
    </r>
  </si>
  <si>
    <r>
      <rPr>
        <rFont val="Calibri"/>
        <b/>
        <color theme="1"/>
        <sz val="12.0"/>
      </rPr>
      <t>B.</t>
    </r>
    <r>
      <rPr>
        <rFont val="Calibri"/>
        <color theme="1"/>
        <sz val="12.0"/>
      </rPr>
      <t xml:space="preserve"> Federal loan programs: Federal Perkins, Federal Stafford Subsidized and Unsubsidized. Include both Federal Direct Student Loans and Federal Family Education Loans. </t>
    </r>
  </si>
  <si>
    <r>
      <rPr>
        <rFont val="Calibri"/>
        <b/>
        <color theme="1"/>
        <sz val="12.0"/>
      </rPr>
      <t>C.</t>
    </r>
    <r>
      <rPr>
        <rFont val="Calibri"/>
        <color theme="1"/>
        <sz val="12.0"/>
      </rPr>
      <t xml:space="preserve"> Institutional loan program</t>
    </r>
  </si>
  <si>
    <r>
      <rPr>
        <rFont val="Calibri"/>
        <b/>
        <color theme="1"/>
        <sz val="12.0"/>
      </rPr>
      <t xml:space="preserve">D. </t>
    </r>
    <r>
      <rPr>
        <rFont val="Calibri"/>
        <color theme="1"/>
        <sz val="12.0"/>
      </rPr>
      <t>State loan programs</t>
    </r>
  </si>
  <si>
    <r>
      <rPr>
        <rFont val="Calibri"/>
        <b/>
        <color theme="1"/>
        <sz val="12.0"/>
      </rPr>
      <t>E</t>
    </r>
    <r>
      <rPr>
        <rFont val="Calibri"/>
        <color theme="1"/>
        <sz val="12.0"/>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</si>
  <si>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</si>
  <si>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</si>
  <si>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</si>
  <si>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</si>
  <si>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Institutional scholarship or grant aid is not available</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</si>
  <si>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</si>
  <si>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</si>
  <si>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</si>
  <si>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</si>
  <si>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</si>
  <si>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Institution's own finacial aid form</t>
  </si>
  <si>
    <t>CSS Profile</t>
  </si>
  <si>
    <t xml:space="preserve">Other: </t>
  </si>
  <si>
    <t>H8. Process for First-Year Students</t>
  </si>
  <si>
    <t xml:space="preserve">Select all financial aid forms domestic first-year financial aid applicants must submit: </t>
  </si>
  <si>
    <t>x</t>
  </si>
  <si>
    <t>FAFSA</t>
  </si>
  <si>
    <t>Institution's own financial aid form</t>
  </si>
  <si>
    <t>CSS/Financial Aid PROFILE</t>
  </si>
  <si>
    <t>State aid form</t>
  </si>
  <si>
    <t>Noncustodial PROFILE</t>
  </si>
  <si>
    <t>Business/Farm Supplement</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</si>
  <si>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</si>
  <si>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</si>
  <si>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</si>
  <si>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</si>
  <si>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</si>
  <si>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</si>
  <si>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</si>
  <si>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</si>
  <si>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</si>
  <si>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</si>
  <si>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</si>
  <si>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</si>
  <si>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</si>
  <si>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</si>
  <si>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Direct Subsidized Stafford Loans</t>
  </si>
  <si>
    <t>Direct Unsubsidized Stafford Loans</t>
  </si>
  <si>
    <t>Direct PLUS Loans</t>
  </si>
  <si>
    <t>Federal Perkins Loans</t>
  </si>
  <si>
    <t>Federal Nursing Loans</t>
  </si>
  <si>
    <t>State Loans</t>
  </si>
  <si>
    <t>College/university loans from institutional funds</t>
  </si>
  <si>
    <t>Please specify:</t>
  </si>
  <si>
    <t>H13. Types of Aid Available - Need-Based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</si>
  <si>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</si>
  <si>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</si>
  <si>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</si>
  <si>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</si>
  <si>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</si>
  <si>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</si>
  <si>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</si>
  <si>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 Criteria Used in Awarding Institutional Aid</t>
  </si>
  <si>
    <r>
      <rPr>
        <rFont val="Calibri"/>
        <color theme="1"/>
      </rPr>
      <t xml:space="preserve">Please select all criteria used in </t>
    </r>
    <r>
      <rPr>
        <rFont val="Calibri (Body)"/>
        <color theme="1"/>
        <sz val="12.0"/>
        <u/>
      </rPr>
      <t>awarding non-need based institutional aid</t>
    </r>
    <r>
      <rPr>
        <rFont val="Calibri"/>
        <color theme="1"/>
        <sz val="12.0"/>
      </rPr>
      <t xml:space="preserve">: </t>
    </r>
  </si>
  <si>
    <t>Non-Need Based</t>
  </si>
  <si>
    <t>Academics</t>
  </si>
  <si>
    <t>Alumni affiliation</t>
  </si>
  <si>
    <t>Art</t>
  </si>
  <si>
    <t>Athletics</t>
  </si>
  <si>
    <t>Job skills</t>
  </si>
  <si>
    <t>ROTC</t>
  </si>
  <si>
    <t>Leadership</t>
  </si>
  <si>
    <t>Minority status</t>
  </si>
  <si>
    <t>Music/drama</t>
  </si>
  <si>
    <t>Religious affiliation</t>
  </si>
  <si>
    <t>State/district residency</t>
  </si>
  <si>
    <r>
      <rPr>
        <rFont val="Calibri"/>
        <color theme="1"/>
      </rPr>
      <t xml:space="preserve">Please select all criteria used in </t>
    </r>
    <r>
      <rPr>
        <rFont val="Calibri (Body)"/>
        <color theme="1"/>
        <sz val="12.0"/>
        <u/>
      </rPr>
      <t>awarding need-based institutional aid</t>
    </r>
    <r>
      <rPr>
        <rFont val="Calibri"/>
        <color theme="1"/>
        <sz val="12.0"/>
      </rPr>
      <t xml:space="preserve">: </t>
    </r>
  </si>
  <si>
    <t>Need-Based</t>
  </si>
  <si>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</si>
  <si>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</si>
  <si>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</si>
  <si>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</si>
  <si>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</si>
  <si>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rFont val="Calibri"/>
        <b val="0"/>
        <color rgb="FF000000"/>
        <sz val="12.0"/>
      </rPr>
      <t>Please report the number of instructional faculty members in each category for Fall 2023. Include faculty who are on your institution’s payroll on the census date your institution uses for IPEDS/AAUP.</t>
    </r>
    <r>
      <rPr>
        <rFont val="Calibri"/>
        <b/>
        <color rgb="FF000000"/>
        <sz val="12.0"/>
      </rPr>
      <t xml:space="preserve">
</t>
    </r>
    <r>
      <rPr>
        <rFont val="Calibri"/>
        <b val="0"/>
        <color rgb="FF000000"/>
        <sz val="12.0"/>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</si>
  <si>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</si>
  <si>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</si>
  <si>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</si>
  <si>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</si>
  <si>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</si>
  <si>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</si>
  <si>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</si>
  <si>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</si>
  <si>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</si>
  <si>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</si>
  <si>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</si>
  <si>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</si>
  <si>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</si>
  <si>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rPr>
        <rFont val="Calibri"/>
        <b/>
        <i/>
        <color rgb="FF000000"/>
        <sz val="12.0"/>
      </rPr>
      <t>Full-time instructional faculty:</t>
    </r>
    <r>
      <rPr>
        <rFont val="Calibri"/>
        <b val="0"/>
        <i val="0"/>
        <color rgb="FF000000"/>
        <sz val="12.0"/>
      </rPr>
      <t xml:space="preserve"> faculty employed on a full-time basis for instruction (including those with released time for research)</t>
    </r>
    <r>
      <rPr>
        <rFont val="Calibri"/>
        <b/>
        <i/>
        <color rgb="FF000000"/>
        <sz val="12.0"/>
      </rPr>
      <t xml:space="preserve">. 
Part-time instructional faculty: </t>
    </r>
    <r>
      <rPr>
        <rFont val="Calibri"/>
        <b val="0"/>
        <i val="0"/>
        <color rgb="FF000000"/>
        <sz val="12.0"/>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</si>
  <si>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rFont val="Calibri"/>
        <b/>
        <i/>
        <color rgb="FF000000"/>
        <sz val="12.0"/>
      </rPr>
      <t>Minority faculty</t>
    </r>
    <r>
      <rPr>
        <rFont val="Calibri"/>
        <b/>
        <i val="0"/>
        <color rgb="FF000000"/>
        <sz val="12.0"/>
      </rPr>
      <t xml:space="preserve">: </t>
    </r>
    <r>
      <rPr>
        <rFont val="Calibri"/>
        <b val="0"/>
        <i val="0"/>
        <color rgb="FF000000"/>
        <sz val="12.0"/>
      </rPr>
      <t xml:space="preserve">includes faculty who designate themselves as Black, non-Hispanic; American Indian or Alaska Native; Asian, Native Hawaiian or other Pacific Islander, or Hispanic. </t>
    </r>
    <r>
      <rPr>
        <rFont val="Calibri"/>
        <b/>
        <i/>
        <color rgb="FF000000"/>
        <sz val="12.0"/>
      </rPr>
      <t xml:space="preserve">
Doctorate: </t>
    </r>
    <r>
      <rPr>
        <rFont val="Calibri"/>
        <b val="0"/>
        <i val="0"/>
        <color rgb="FF000000"/>
        <sz val="12.0"/>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rFont val="Calibri"/>
        <b/>
        <i/>
        <color rgb="FF000000"/>
        <sz val="12.0"/>
      </rPr>
      <t xml:space="preserve">
Terminal master’s degree: </t>
    </r>
    <r>
      <rPr>
        <rFont val="Calibri"/>
        <b val="0"/>
        <i val="0"/>
        <color rgb="FF000000"/>
        <sz val="12.0"/>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</si>
  <si>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</si>
  <si>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</si>
  <si>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</si>
  <si>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</si>
  <si>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</si>
  <si>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</si>
  <si>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</si>
  <si>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</si>
  <si>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</si>
  <si>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</si>
  <si>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</si>
  <si>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</si>
  <si>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</si>
  <si>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</si>
  <si>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</si>
  <si>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</si>
  <si>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</si>
  <si>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</si>
  <si>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rPr>
        <rFont val="Calibri"/>
        <color rgb="FF000000"/>
        <sz val="12.0"/>
      </rPr>
      <t xml:space="preserve">In the table below, please report information about the size of classes and class sections offered in the Fall 2023 term.
</t>
    </r>
    <r>
      <rPr>
        <rFont val="Calibri"/>
        <b/>
        <color rgb="FF000000"/>
        <sz val="12.0"/>
      </rPr>
      <t>Class Sections:</t>
    </r>
    <r>
      <rPr>
        <rFont val="Calibri"/>
        <color rgb="FF000000"/>
        <sz val="12.0"/>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rFont val="Calibri"/>
        <b/>
        <color rgb="FF000000"/>
        <sz val="12.0"/>
      </rPr>
      <t xml:space="preserve">Class Subsections:  </t>
    </r>
    <r>
      <rPr>
        <rFont val="Calibri"/>
        <color rgb="FF000000"/>
        <sz val="12.0"/>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</si>
  <si>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</si>
  <si>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</si>
  <si>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</si>
  <si>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</si>
  <si>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</si>
  <si>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</si>
  <si>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</si>
  <si>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</si>
  <si>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</si>
  <si>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50 - 99</t>
  </si>
  <si>
    <t xml:space="preserve">100 + </t>
  </si>
  <si>
    <t>END OF SECTION I</t>
  </si>
  <si>
    <t>J. DISCIPLINARY AREAS of DEGREES CONFERRED</t>
  </si>
  <si>
    <t xml:space="preserve">Degrees conferred between July 1, 2022 and June 30, 2023. </t>
  </si>
  <si>
    <r>
      <rPr>
        <rFont val="Calibri"/>
        <color rgb="FF000000"/>
        <sz val="12.0"/>
      </rP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rFont val="Calibri"/>
        <color rgb="FF000000"/>
        <sz val="12.0"/>
        <vertAlign val="superscript"/>
      </rPr>
      <t>st</t>
    </r>
    <r>
      <rPr>
        <rFont val="Calibri"/>
        <color rgb="FF000000"/>
        <sz val="12.0"/>
      </rPr>
      <t xml:space="preserve"> and 2</t>
    </r>
    <r>
      <rPr>
        <rFont val="Calibri"/>
        <color rgb="FF000000"/>
        <sz val="12.0"/>
        <vertAlign val="superscript"/>
      </rPr>
      <t>nd</t>
    </r>
    <r>
      <rPr>
        <rFont val="Calibri"/>
        <color rgb="FF000000"/>
        <sz val="12.0"/>
      </rPr>
      <t xml:space="preserve"> majors for each CIP code as the numerator and the sum of the Grand Total by 1st Majors and the Grand Total by 2</t>
    </r>
    <r>
      <rPr>
        <rFont val="Calibri"/>
        <color rgb="FF000000"/>
        <sz val="12.0"/>
        <vertAlign val="superscript"/>
      </rPr>
      <t>nd</t>
    </r>
    <r>
      <rPr>
        <rFont val="Calibri"/>
        <color rgb="FF000000"/>
        <sz val="12.0"/>
      </rPr>
      <t xml:space="preserve"> major as the denominator. If you prefer, you can compute the percentages using 1</t>
    </r>
    <r>
      <rPr>
        <rFont val="Calibri"/>
        <color rgb="FF000000"/>
        <sz val="12.0"/>
        <vertAlign val="superscript"/>
      </rPr>
      <t>st</t>
    </r>
    <r>
      <rPr>
        <rFont val="Calibri"/>
        <color rgb="FF000000"/>
        <sz val="12.0"/>
      </rPr>
      <t xml:space="preserve"> majors only.</t>
    </r>
  </si>
  <si>
    <t>Category</t>
  </si>
  <si>
    <t>Diploma/ Certificates</t>
  </si>
  <si>
    <t>CIP 2020 Categories to Include</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</si>
  <si>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</si>
  <si>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</si>
  <si>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</si>
  <si>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</si>
  <si>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</si>
  <si>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</si>
  <si>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</si>
  <si>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</si>
  <si>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</si>
  <si>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</si>
  <si>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</si>
  <si>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</si>
  <si>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</si>
  <si>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</si>
  <si>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</si>
  <si>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</si>
  <si>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</si>
  <si>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</si>
  <si>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</si>
  <si>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</si>
  <si>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</si>
  <si>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</si>
  <si>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</si>
  <si>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</si>
  <si>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</si>
  <si>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</si>
  <si>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</si>
  <si>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</si>
  <si>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</si>
  <si>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</si>
  <si>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</si>
  <si>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</si>
  <si>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</si>
  <si>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</si>
  <si>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</si>
  <si>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</si>
  <si>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</si>
  <si>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</si>
  <si>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</si>
  <si>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</si>
  <si>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</si>
  <si>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</si>
  <si>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</si>
  <si>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</si>
  <si>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</si>
  <si>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</si>
  <si>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</si>
  <si>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</si>
  <si>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rPr>
        <rFont val="Calibri"/>
        <b/>
        <color rgb="FF000000"/>
        <sz val="12.0"/>
      </rPr>
      <t xml:space="preserve">*Academic advisement: </t>
    </r>
    <r>
      <rPr>
        <rFont val="Calibri"/>
        <b val="0"/>
        <color rgb="FF000000"/>
        <sz val="12.0"/>
      </rPr>
      <t>Plan under which each student is assigned to a faculty member or a trained adviser, who, through regular meetings, helps the student plan and implement immediate and long-term academic and vocational goals.</t>
    </r>
  </si>
  <si>
    <r>
      <rPr>
        <rFont val="Calibri"/>
        <b/>
        <color rgb="FF000000"/>
        <sz val="12.0"/>
      </rPr>
      <t xml:space="preserve">Accelerated program: </t>
    </r>
    <r>
      <rPr>
        <rFont val="Calibri"/>
        <b val="0"/>
        <color rgb="FF000000"/>
        <sz val="12.0"/>
      </rPr>
      <t>Completion of a college program of study in fewer than the usual number of years, most often by attending summer sessions and carrying extra courses during the regular academic term</t>
    </r>
    <r>
      <rPr>
        <rFont val="Calibri"/>
        <b/>
        <color rgb="FF000000"/>
        <sz val="12.0"/>
      </rPr>
      <t>.</t>
    </r>
  </si>
  <si>
    <r>
      <rPr>
        <rFont val="Calibri"/>
        <b/>
        <color rgb="FF000000"/>
        <sz val="12.0"/>
      </rPr>
      <t xml:space="preserve">Admitted student: </t>
    </r>
    <r>
      <rPr>
        <rFont val="Calibri"/>
        <b val="0"/>
        <color rgb="FF000000"/>
        <sz val="12.0"/>
      </rPr>
      <t>Applicant who is offered admission to a degree-granting program</t>
    </r>
    <r>
      <rPr>
        <rFont val="Calibri"/>
        <b/>
        <color rgb="FF000000"/>
        <sz val="12.0"/>
      </rPr>
      <t xml:space="preserve"> </t>
    </r>
    <r>
      <rPr>
        <rFont val="Calibri"/>
        <b val="0"/>
        <color rgb="FF000000"/>
        <sz val="12.0"/>
      </rPr>
      <t>at your institution.</t>
    </r>
  </si>
  <si>
    <r>
      <rPr>
        <rFont val="Calibri"/>
        <b/>
        <color rgb="FF000000"/>
        <sz val="12.0"/>
      </rPr>
      <t xml:space="preserve">*Adult student services: </t>
    </r>
    <r>
      <rPr>
        <rFont val="Calibri"/>
        <b val="0"/>
        <color rgb="FF000000"/>
        <sz val="12.0"/>
      </rPr>
      <t>Admission assistance, support, orientation, and other services expressly for adults who have started college for the first time, or who are re-entering after a lapse of a few years.</t>
    </r>
  </si>
  <si>
    <r>
      <rPr>
        <rFont val="Calibri"/>
        <b/>
        <color rgb="FF000000"/>
        <sz val="12.0"/>
      </rPr>
      <t xml:space="preserve">American Indian or Alaska Native: </t>
    </r>
    <r>
      <rPr>
        <rFont val="Calibri"/>
        <b val="0"/>
        <color theme="1"/>
        <sz val="12.0"/>
      </rPr>
      <t>A person having origins in any of the original peoples of North and South America (including Central America) and maintaining tribal affiliation or community attachment.</t>
    </r>
  </si>
  <si>
    <r>
      <rPr>
        <rFont val="Calibri"/>
        <b/>
        <color rgb="FF000000"/>
        <sz val="12.0"/>
      </rPr>
      <t xml:space="preserve">Applicant (first-time, first year): </t>
    </r>
    <r>
      <rPr>
        <rFont val="Calibri"/>
        <b val="0"/>
        <color rgb="FF000000"/>
        <sz val="12.0"/>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</si>
  <si>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rFont val="Calibri"/>
        <b/>
        <color rgb="FF000000"/>
        <sz val="12.0"/>
      </rPr>
      <t xml:space="preserve">Application fee: </t>
    </r>
    <r>
      <rPr>
        <rFont val="Calibri"/>
        <b val="0"/>
        <color rgb="FF000000"/>
        <sz val="12.0"/>
      </rPr>
      <t xml:space="preserve">That amount of money that an institution charges for processing a student’s application for acceptance. This amount is </t>
    </r>
    <r>
      <rPr>
        <rFont val="Calibri"/>
        <b val="0"/>
        <i/>
        <color rgb="FF000000"/>
        <sz val="12.0"/>
      </rPr>
      <t xml:space="preserve">not </t>
    </r>
    <r>
      <rPr>
        <rFont val="Calibri"/>
        <b val="0"/>
        <color rgb="FF000000"/>
        <sz val="12.0"/>
      </rPr>
      <t>creditable toward tuition and required fees, nor is it refundable if the student is not admitted to the institution.</t>
    </r>
  </si>
  <si>
    <r>
      <rPr>
        <rFont val="Calibri"/>
        <b/>
        <color rgb="FF000000"/>
        <sz val="12.0"/>
      </rPr>
      <t>Asian:</t>
    </r>
    <r>
      <rPr>
        <rFont val="Calibri"/>
        <b val="0"/>
        <i/>
        <color rgb="FF000000"/>
        <sz val="12.0"/>
      </rPr>
      <t xml:space="preserve"> </t>
    </r>
    <r>
      <rPr>
        <rFont val="Calibri"/>
        <b val="0"/>
        <color rgb="FF000000"/>
        <sz val="12.0"/>
      </rPr>
      <t>A person having origins in any of the original peoples of the Far East, Southeast Asia, or the Indian subcontinent, including, for example, Cambodia, China, India, Japan, Korea, Malaysia, Pakistan, the Philippine Islands, Thailand, and Vietnam.</t>
    </r>
  </si>
  <si>
    <r>
      <rPr>
        <rFont val="Calibri"/>
        <b/>
        <color rgb="FF000000"/>
        <sz val="12.0"/>
      </rPr>
      <t xml:space="preserve">Associate degree: </t>
    </r>
    <r>
      <rPr>
        <rFont val="Calibri"/>
        <b val="0"/>
        <color rgb="FF000000"/>
        <sz val="12.0"/>
      </rPr>
      <t>An award that normally requires at least two but less than four years of full-time equivalent college work.</t>
    </r>
  </si>
  <si>
    <r>
      <rPr>
        <rFont val="Calibri"/>
        <b/>
        <color rgb="FF000000"/>
        <sz val="12.0"/>
      </rPr>
      <t xml:space="preserve">Bachelor’s degree: </t>
    </r>
    <r>
      <rPr>
        <rFont val="Calibri"/>
        <b val="0"/>
        <color rgb="FF000000"/>
        <sz val="12.0"/>
      </rPr>
      <t xml:space="preserve">An award (baccalaureate or equivalent degree, as determined by the Secretary of the U.S. Department of Education) that normally requires at least four years but </t>
    </r>
    <r>
      <rPr>
        <rFont val="Calibri"/>
        <b val="0"/>
        <i/>
        <color rgb="FF000000"/>
        <sz val="12.0"/>
      </rPr>
      <t>not</t>
    </r>
    <r>
      <rPr>
        <rFont val="Calibri"/>
        <b val="0"/>
        <color rgb="FF000000"/>
        <sz val="12.0"/>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</si>
  <si>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rFont val="Calibri"/>
        <b/>
        <color rgb="FF000000"/>
        <sz val="12.0"/>
      </rPr>
      <t>Black or African American</t>
    </r>
    <r>
      <rPr>
        <rFont val="Calibri"/>
        <b val="0"/>
        <i/>
        <color rgb="FF000000"/>
        <sz val="12.0"/>
      </rPr>
      <t xml:space="preserve">: </t>
    </r>
    <r>
      <rPr>
        <rFont val="Calibri"/>
        <b val="0"/>
        <color rgb="FF000000"/>
        <sz val="12.0"/>
      </rPr>
      <t>A person having origins in any of the black racial groups of Africa.</t>
    </r>
  </si>
  <si>
    <r>
      <rPr>
        <rFont val="Calibri"/>
        <b/>
        <color rgb="FF000000"/>
        <sz val="12.0"/>
      </rPr>
      <t xml:space="preserve">Board (charges): </t>
    </r>
    <r>
      <rPr>
        <rFont val="Calibri"/>
        <b val="0"/>
        <color rgb="FF000000"/>
        <sz val="12.0"/>
      </rPr>
      <t>Assume average cost for 19 meals per week or the maximum meal plan.</t>
    </r>
  </si>
  <si>
    <r>
      <rPr>
        <rFont val="Calibri"/>
        <b/>
        <color rgb="FF000000"/>
        <sz val="12.0"/>
      </rPr>
      <t xml:space="preserve">Books and supplies (costs): </t>
    </r>
    <r>
      <rPr>
        <rFont val="Calibri"/>
        <b val="0"/>
        <color rgb="FF000000"/>
        <sz val="12.0"/>
      </rPr>
      <t>Average cost of books and supplies. Do not include unusual costs for special groups of students (e.g., engineering or art majors), unless they constitute the majority of students at your institution.</t>
    </r>
  </si>
  <si>
    <r>
      <rPr>
        <rFont val="Calibri"/>
        <b/>
        <color rgb="FF000000"/>
        <sz val="12.0"/>
      </rPr>
      <t xml:space="preserve">Calendar system: </t>
    </r>
    <r>
      <rPr>
        <rFont val="Calibri"/>
        <b val="0"/>
        <color rgb="FF000000"/>
        <sz val="12.0"/>
      </rPr>
      <t>The method by which an institution structures most of its courses for the academic year.</t>
    </r>
  </si>
  <si>
    <r>
      <rPr>
        <rFont val="Calibri"/>
        <b/>
        <color theme="1"/>
        <sz val="12.0"/>
      </rPr>
      <t>Campus Ministry:</t>
    </r>
    <r>
      <rPr>
        <rFont val="Calibri"/>
        <b val="0"/>
        <color theme="1"/>
        <sz val="12.0"/>
      </rPr>
      <t xml:space="preserve"> Religious student organizations (denominational or nondenominational) devoted to fostering religious life on college campuses. May also refer to Campus Crusade for Christ, an interdenominational Christian organization.</t>
    </r>
  </si>
  <si>
    <r>
      <rPr>
        <rFont val="Calibri"/>
        <b/>
        <color rgb="FF000000"/>
        <sz val="12.0"/>
      </rPr>
      <t xml:space="preserve">*Career and placement services: </t>
    </r>
    <r>
      <rPr>
        <rFont val="Calibri"/>
        <b val="0"/>
        <color rgb="FF000000"/>
        <sz val="12.0"/>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</si>
  <si>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rFont val="Calibri"/>
        <b/>
        <color rgb="FF000000"/>
        <sz val="12.0"/>
      </rPr>
      <t xml:space="preserve">Carnegie units: </t>
    </r>
    <r>
      <rPr>
        <rFont val="Calibri"/>
        <b val="0"/>
        <color rgb="FF000000"/>
        <sz val="12.0"/>
      </rPr>
      <t>One year of study or the equivalent in a secondary school subject.</t>
    </r>
  </si>
  <si>
    <r>
      <rPr>
        <rFont val="Calibri"/>
        <b/>
        <color rgb="FF000000"/>
        <sz val="12.0"/>
      </rPr>
      <t xml:space="preserve">Certificate: </t>
    </r>
    <r>
      <rPr>
        <rFont val="Calibri"/>
        <b val="0"/>
        <color rgb="FF000000"/>
        <sz val="12.0"/>
      </rPr>
      <t xml:space="preserve">See </t>
    </r>
    <r>
      <rPr>
        <rFont val="Calibri"/>
        <b/>
        <color rgb="FF000000"/>
        <sz val="12.0"/>
      </rPr>
      <t>Postsecondary award, certificate, or diploma.</t>
    </r>
  </si>
  <si>
    <r>
      <rPr>
        <rFont val="Calibri"/>
        <b/>
        <color rgb="FF000000"/>
        <sz val="12.0"/>
      </rPr>
      <t xml:space="preserve">Class rank: </t>
    </r>
    <r>
      <rPr>
        <rFont val="Calibri"/>
        <b val="0"/>
        <color rgb="FF000000"/>
        <sz val="12.0"/>
      </rPr>
      <t>The relative numerical position of a student in his or her graduating class, calculated by the high school on the basis of grade-point average, whether weighted or unweighted.</t>
    </r>
  </si>
  <si>
    <r>
      <rPr>
        <rFont val="Calibri"/>
        <b/>
        <color rgb="FF000000"/>
        <sz val="12.0"/>
      </rPr>
      <t xml:space="preserve">College-preparatory program: </t>
    </r>
    <r>
      <rPr>
        <rFont val="Calibri"/>
        <b val="0"/>
        <color rgb="FF000000"/>
        <sz val="12.0"/>
      </rPr>
      <t xml:space="preserve">Courses in academic subjects (English, history and social studies, foreign languages, mathematics, science, and the arts) that stress preparation for college or university study. </t>
    </r>
  </si>
  <si>
    <r>
      <rPr>
        <rFont val="Calibri"/>
        <b/>
        <color rgb="FF000000"/>
        <sz val="12.0"/>
      </rPr>
      <t xml:space="preserve">Common Application: </t>
    </r>
    <r>
      <rPr>
        <rFont val="Calibri"/>
        <b val="0"/>
        <color rgb="FF000000"/>
        <sz val="12.0"/>
      </rPr>
      <t xml:space="preserve">The standard application form distributed by the National Association of Secondary School Principals for a large number of private colleges who are members of the Common Application Group. </t>
    </r>
  </si>
  <si>
    <r>
      <rPr>
        <rFont val="Calibri"/>
        <b/>
        <color rgb="FF000000"/>
        <sz val="12.0"/>
      </rPr>
      <t xml:space="preserve">*Community service program: </t>
    </r>
    <r>
      <rPr>
        <rFont val="Calibri"/>
        <b val="0"/>
        <color rgb="FF000000"/>
        <sz val="12.0"/>
      </rPr>
      <t>Referral center for students wishing to perform volunteer work in the community or participate in volunteer activities coordinated by academic departments.</t>
    </r>
  </si>
  <si>
    <r>
      <rPr>
        <rFont val="Calibri"/>
        <b/>
        <color rgb="FF000000"/>
        <sz val="12.0"/>
      </rPr>
      <t xml:space="preserve">Commuter: </t>
    </r>
    <r>
      <rPr>
        <rFont val="Calibri"/>
        <b val="0"/>
        <color rgb="FF000000"/>
        <sz val="12.0"/>
      </rPr>
      <t xml:space="preserve">A student who lives off campus in housing that is not owned by, operated by, or affiliated with the college. This category includes students who commute from home and students who have moved to the area to attend college. </t>
    </r>
  </si>
  <si>
    <r>
      <rPr>
        <rFont val="Calibri"/>
        <b/>
        <color rgb="FF000000"/>
        <sz val="12.0"/>
      </rPr>
      <t xml:space="preserve">Comprehensive transition and postsecondary program for students with intellectual disabilities: </t>
    </r>
    <r>
      <rPr>
        <rFont val="Calibri"/>
        <b val="0"/>
        <color rgb="FF000000"/>
        <sz val="12.0"/>
      </rPr>
      <t>Programs designed to support postsecondary students with intellectual disabilities obtain instruction in academic, career and technical, and independent living  subjects in preparation for employment.</t>
    </r>
  </si>
  <si>
    <r>
      <rPr>
        <rFont val="Calibri"/>
        <b/>
        <color rgb="FF000000"/>
        <sz val="12.0"/>
      </rPr>
      <t xml:space="preserve">Clock hour: </t>
    </r>
    <r>
      <rPr>
        <rFont val="Calibri"/>
        <b val="0"/>
        <color rgb="FF000000"/>
        <sz val="12.0"/>
      </rPr>
      <t>A unit of measure that represents an hour of scheduled instruction given to students. Also referred to as contact hour.</t>
    </r>
  </si>
  <si>
    <r>
      <rPr>
        <rFont val="Calibri"/>
        <b/>
        <color rgb="FF000000"/>
        <sz val="12.0"/>
      </rPr>
      <t xml:space="preserve">Continuous basis (for program enrollment): </t>
    </r>
    <r>
      <rPr>
        <rFont val="Calibri"/>
        <b val="0"/>
        <color rgb="FF000000"/>
        <sz val="12.0"/>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</si>
  <si>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rFont val="Calibri"/>
        <b/>
        <color rgb="FF000000"/>
        <sz val="12.0"/>
      </rPr>
      <t xml:space="preserve">Cooperative education program: </t>
    </r>
    <r>
      <rPr>
        <rFont val="Calibri"/>
        <b val="0"/>
        <color rgb="FF000000"/>
        <sz val="12.0"/>
      </rPr>
      <t>A program that provides for alternate class attendance and employment in business, industry, or government.</t>
    </r>
  </si>
  <si>
    <r>
      <rPr>
        <rFont val="Calibri"/>
        <b/>
        <color rgb="FF000000"/>
        <sz val="12.0"/>
      </rPr>
      <t xml:space="preserve">Cooperative housing: </t>
    </r>
    <r>
      <rPr>
        <rFont val="Calibri"/>
        <b val="0"/>
        <color rgb="FF000000"/>
        <sz val="12.0"/>
      </rPr>
      <t>College-owned, -operated, or -affiliated housing in which students share food and housing expenses and participate in household chores to reduce living expenses.</t>
    </r>
  </si>
  <si>
    <r>
      <rPr>
        <rFont val="Calibri"/>
        <b/>
        <color rgb="FF000000"/>
        <sz val="12.0"/>
      </rPr>
      <t xml:space="preserve">*Counseling service: </t>
    </r>
    <r>
      <rPr>
        <rFont val="Calibri"/>
        <b val="0"/>
        <color rgb="FF000000"/>
        <sz val="12.0"/>
      </rPr>
      <t>Activities designed to assist students in making plans and decisions related to their education, career, or personal development.</t>
    </r>
  </si>
  <si>
    <r>
      <rPr>
        <rFont val="Calibri"/>
        <b/>
        <color rgb="FF000000"/>
        <sz val="12.0"/>
      </rPr>
      <t xml:space="preserve">Credit: </t>
    </r>
    <r>
      <rPr>
        <rFont val="Calibri"/>
        <b val="0"/>
        <color rgb="FF000000"/>
        <sz val="12.0"/>
      </rPr>
      <t>Recognition of attendance or performance in an instructional activity (course or program) that can be applied by a recipient toward the requirements for a degree, diploma, certificate, or recognized postsecondary credential.</t>
    </r>
  </si>
  <si>
    <r>
      <rPr>
        <rFont val="Calibri"/>
        <b/>
        <color rgb="FF000000"/>
        <sz val="12.0"/>
      </rPr>
      <t xml:space="preserve">Credit course: </t>
    </r>
    <r>
      <rPr>
        <rFont val="Calibri"/>
        <b val="0"/>
        <color rgb="FF000000"/>
        <sz val="12.0"/>
      </rPr>
      <t>A course that, if successfully completed, can be applied toward the number of courses required for achieving a degree, diploma, certificate, or other recognized postsecondary credential.</t>
    </r>
  </si>
  <si>
    <r>
      <rPr>
        <rFont val="Calibri"/>
        <b/>
        <color rgb="FF000000"/>
        <sz val="12.0"/>
      </rPr>
      <t xml:space="preserve">Credit hour: </t>
    </r>
    <r>
      <rPr>
        <rFont val="Calibri"/>
        <b val="0"/>
        <color rgb="FF000000"/>
        <sz val="12.0"/>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</si>
  <si>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rFont val="Calibri"/>
        <b/>
        <color rgb="FF000000"/>
        <sz val="12.0"/>
      </rPr>
      <t xml:space="preserve">Cross-registration: </t>
    </r>
    <r>
      <rPr>
        <rFont val="Calibri"/>
        <b val="0"/>
        <color rgb="FF000000"/>
        <sz val="12.0"/>
      </rPr>
      <t>A system whereby students enrolled at one institution may take courses at another institution without having to apply to the second institution.</t>
    </r>
  </si>
  <si>
    <r>
      <rPr>
        <rFont val="Calibri"/>
        <b/>
        <color rgb="FF000000"/>
        <sz val="12.0"/>
      </rPr>
      <t xml:space="preserve">Deferred admission: </t>
    </r>
    <r>
      <rPr>
        <rFont val="Calibri"/>
        <b val="0"/>
        <color rgb="FF000000"/>
        <sz val="12.0"/>
      </rPr>
      <t>The practice of permitting admitted students to postpone enrollment, usually for a period of one academic term or one year.</t>
    </r>
  </si>
  <si>
    <r>
      <rPr>
        <rFont val="Calibri"/>
        <b/>
        <color rgb="FF000000"/>
        <sz val="12.0"/>
      </rPr>
      <t xml:space="preserve">Degree: </t>
    </r>
    <r>
      <rPr>
        <rFont val="Calibri"/>
        <b val="0"/>
        <color rgb="FF000000"/>
        <sz val="12.0"/>
      </rPr>
      <t>An award conferred by a college, university, or other postsecondary education institution as official recognition for the successful completion of a program of studies.</t>
    </r>
  </si>
  <si>
    <r>
      <rPr>
        <rFont val="Calibri"/>
        <b/>
        <color rgb="FF000000"/>
        <sz val="12.0"/>
      </rPr>
      <t xml:space="preserve">Degree-seeking students: </t>
    </r>
    <r>
      <rPr>
        <rFont val="Calibri"/>
        <b val="0"/>
        <color rgb="FF000000"/>
        <sz val="12.0"/>
      </rPr>
      <t>Students enrolled in courses for credit who are recognized by the institution as seeking a degree or recognized postsecondary credential. At the undergraduate level, this is intended to include students enrolled in vocational or occupational programs.</t>
    </r>
  </si>
  <si>
    <r>
      <rPr>
        <rFont val="Calibri"/>
        <b/>
        <color rgb="FF000000"/>
        <sz val="12.0"/>
      </rPr>
      <t xml:space="preserve">Differs by program (calendar system): </t>
    </r>
    <r>
      <rPr>
        <rFont val="Calibri"/>
        <b val="0"/>
        <color rgb="FF000000"/>
        <sz val="12.0"/>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</si>
  <si>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rFont val="Calibri"/>
        <b/>
        <color rgb="FF000000"/>
        <sz val="12.0"/>
      </rPr>
      <t xml:space="preserve">Diploma: </t>
    </r>
    <r>
      <rPr>
        <rFont val="Calibri"/>
        <b val="0"/>
        <color rgb="FF000000"/>
        <sz val="12.0"/>
      </rPr>
      <t xml:space="preserve">See </t>
    </r>
    <r>
      <rPr>
        <rFont val="Calibri"/>
        <b/>
        <color rgb="FF000000"/>
        <sz val="12.0"/>
      </rPr>
      <t>Postsecondary award, certificate, or diploma.</t>
    </r>
  </si>
  <si>
    <r>
      <rPr>
        <rFont val="Calibri"/>
        <b/>
        <color rgb="FF000000"/>
        <sz val="12.0"/>
      </rPr>
      <t xml:space="preserve">Distance learning: </t>
    </r>
    <r>
      <rPr>
        <rFont val="Calibri"/>
        <b val="0"/>
        <color rgb="FF000000"/>
        <sz val="12.0"/>
      </rPr>
      <t>An option for earning course credit at off-campus locations via cable television, internet, satellite classes, videotapes, correspondence courses, or other means.</t>
    </r>
  </si>
  <si>
    <r>
      <rPr>
        <rFont val="Calibri"/>
        <b/>
        <color theme="1"/>
        <sz val="12.0"/>
      </rPr>
      <t>Doctor’s degree-research/scholarship</t>
    </r>
    <r>
      <rPr>
        <rFont val="Calibri"/>
        <b val="0"/>
        <color theme="1"/>
        <sz val="12.0"/>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</si>
  <si>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rFont val="Calibri"/>
        <b/>
        <color theme="1"/>
        <sz val="12.0"/>
      </rPr>
      <t>Doctor’s degree-professional practice</t>
    </r>
    <r>
      <rPr>
        <rFont val="Calibri"/>
        <b val="0"/>
        <color theme="1"/>
        <sz val="12.0"/>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</si>
  <si>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rFont val="Calibri"/>
        <b/>
        <color theme="1"/>
        <sz val="12.0"/>
      </rPr>
      <t>Doctor’s degree-other</t>
    </r>
    <r>
      <rPr>
        <rFont val="Calibri"/>
        <b val="0"/>
        <color theme="1"/>
        <sz val="12.0"/>
      </rPr>
      <t>: A doctor’s degree that does not meet the definition of a doctor’s degree - research/scholarship or a doctor’s degree - professional practice.</t>
    </r>
  </si>
  <si>
    <r>
      <rPr>
        <rFont val="Calibri"/>
        <b/>
        <color rgb="FF000000"/>
        <sz val="12.0"/>
      </rPr>
      <t xml:space="preserve">Double major: </t>
    </r>
    <r>
      <rPr>
        <rFont val="Calibri"/>
        <b val="0"/>
        <color rgb="FF000000"/>
        <sz val="12.0"/>
      </rPr>
      <t>Program in which students may complete two undergraduate programs of study simultaneously.</t>
    </r>
  </si>
  <si>
    <r>
      <rPr>
        <rFont val="Calibri"/>
        <b/>
        <color rgb="FF000000"/>
        <sz val="12.0"/>
      </rPr>
      <t xml:space="preserve">Dual enrollment: </t>
    </r>
    <r>
      <rPr>
        <rFont val="Calibri"/>
        <b val="0"/>
        <color rgb="FF000000"/>
        <sz val="12.0"/>
      </rPr>
      <t>A program through which high school students may enroll in college courses while still enrolled in high school. Students are not required to apply for admission to the college in order to participate.</t>
    </r>
  </si>
  <si>
    <r>
      <rPr>
        <rFont val="Calibri"/>
        <b/>
        <color rgb="FF000000"/>
        <sz val="12.0"/>
      </rPr>
      <t xml:space="preserve">Early action plan: </t>
    </r>
    <r>
      <rPr>
        <rFont val="Calibri"/>
        <b val="0"/>
        <color rgb="FF000000"/>
        <sz val="12.0"/>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</si>
  <si>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rFont val="Calibri"/>
        <b/>
        <color rgb="FF000000"/>
        <sz val="12.0"/>
      </rPr>
      <t xml:space="preserve">Early admission: </t>
    </r>
    <r>
      <rPr>
        <rFont val="Calibri"/>
        <b val="0"/>
        <color rgb="FF000000"/>
        <sz val="12.0"/>
      </rPr>
      <t>A policy under which students who have not completed high school are admitted and enroll full time in college, usually after completion of their junior year.</t>
    </r>
  </si>
  <si>
    <r>
      <rPr>
        <rFont val="Calibri"/>
        <b/>
        <color rgb="FF000000"/>
        <sz val="12.0"/>
      </rPr>
      <t xml:space="preserve">Early decision plan: </t>
    </r>
    <r>
      <rPr>
        <rFont val="Calibri"/>
        <b val="0"/>
        <color rgb="FF000000"/>
        <sz val="12.0"/>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</si>
  <si>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rFont val="Calibri"/>
        <b/>
        <color rgb="FF000000"/>
        <sz val="12.0"/>
      </rPr>
      <t xml:space="preserve">English as a Second Language (ESL): </t>
    </r>
    <r>
      <rPr>
        <rFont val="Calibri"/>
        <b val="0"/>
        <color rgb="FF000000"/>
        <sz val="12.0"/>
      </rPr>
      <t>A course of study designed specifically for students whose native language is not English.</t>
    </r>
  </si>
  <si>
    <r>
      <rPr>
        <rFont val="Calibri"/>
        <b/>
        <color rgb="FF000000"/>
        <sz val="12.0"/>
      </rPr>
      <t xml:space="preserve">Exchange student program-domestic: </t>
    </r>
    <r>
      <rPr>
        <rFont val="Calibri"/>
        <b val="0"/>
        <color rgb="FF000000"/>
        <sz val="12.0"/>
      </rPr>
      <t>Any arrangement between a student and a college that permits study for a semester or more at another college</t>
    </r>
    <r>
      <rPr>
        <rFont val="Calibri"/>
        <b/>
        <color rgb="FF000000"/>
        <sz val="12.0"/>
      </rPr>
      <t xml:space="preserve"> in the United States </t>
    </r>
    <r>
      <rPr>
        <rFont val="Calibri"/>
        <b val="0"/>
        <color rgb="FF000000"/>
        <sz val="12.0"/>
      </rPr>
      <t xml:space="preserve">without extending the amount of time required for a degree. </t>
    </r>
    <r>
      <rPr>
        <rFont val="Calibri"/>
        <b/>
        <color rgb="FF000000"/>
        <sz val="12.0"/>
      </rPr>
      <t>See also Study abroad</t>
    </r>
    <r>
      <rPr>
        <rFont val="Calibri"/>
        <b val="0"/>
        <color rgb="FF000000"/>
        <sz val="12.0"/>
      </rPr>
      <t>.</t>
    </r>
  </si>
  <si>
    <r>
      <rPr>
        <rFont val="Calibri"/>
        <b/>
        <color rgb="FF000000"/>
        <sz val="12.0"/>
      </rPr>
      <t>External degree program:</t>
    </r>
    <r>
      <rPr>
        <rFont val="Calibri"/>
        <b val="0"/>
        <color rgb="FF000000"/>
        <sz val="12.0"/>
      </rPr>
      <t xml:space="preserve"> A program of study in which students earn credits toward a degree through independent study, college courses, proficiency examinations, and personal experience. External degree programs require minimal or no classroom attendance.</t>
    </r>
  </si>
  <si>
    <r>
      <rPr>
        <rFont val="Calibri"/>
        <b/>
        <color rgb="FF000000"/>
        <sz val="12.0"/>
      </rPr>
      <t xml:space="preserve">Extracurricular activities (as admission factor): </t>
    </r>
    <r>
      <rPr>
        <rFont val="Calibri"/>
        <b val="0"/>
        <color rgb="FF000000"/>
        <sz val="12.0"/>
      </rPr>
      <t>Special consideration in the admissions process given for participation in both school and nonschool-related activities of interest to the college, such as clubs, hobbies, student government, athletics, performing arts, etc.</t>
    </r>
  </si>
  <si>
    <r>
      <rPr>
        <rFont val="Calibri"/>
        <b/>
        <color rgb="FF000000"/>
        <sz val="12.0"/>
      </rPr>
      <t xml:space="preserve">First-time student: </t>
    </r>
    <r>
      <rPr>
        <rFont val="Calibri"/>
        <b val="0"/>
        <color rgb="FF000000"/>
        <sz val="12.0"/>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</si>
  <si>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rFont val="Calibri"/>
        <b/>
        <color rgb="FF000000"/>
        <sz val="12.0"/>
      </rPr>
      <t xml:space="preserve">First-time, first-year student: </t>
    </r>
    <r>
      <rPr>
        <rFont val="Calibri"/>
        <b val="0"/>
        <color rgb="FF000000"/>
        <sz val="12.0"/>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</si>
  <si>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rFont val="Calibri"/>
        <b/>
        <color rgb="FF000000"/>
        <sz val="12.0"/>
      </rPr>
      <t xml:space="preserve">First-year student: </t>
    </r>
    <r>
      <rPr>
        <rFont val="Calibri"/>
        <b val="0"/>
        <color rgb="FF000000"/>
        <sz val="12.0"/>
      </rPr>
      <t>A student who has completed less than the equivalent of 1 full year of undergraduate work; that is, less than 30 semester hours (in a 120-hour degree program) or less than 900 clock hours.</t>
    </r>
  </si>
  <si>
    <r>
      <rPr>
        <rFont val="Calibri"/>
        <b/>
        <color rgb="FF000000"/>
        <sz val="12.0"/>
      </rPr>
      <t xml:space="preserve">*New student orientation: </t>
    </r>
    <r>
      <rPr>
        <rFont val="Calibri"/>
        <b val="0"/>
        <color rgb="FF000000"/>
        <sz val="12.0"/>
      </rPr>
      <t>Orientation addressing the academic, social, emotional, and intellectual issues involved in beginning college. May be a few hours or a few days in length; at some colleges, there is a fee.</t>
    </r>
  </si>
  <si>
    <r>
      <rPr>
        <rFont val="Calibri"/>
        <b/>
        <color rgb="FF000000"/>
        <sz val="12.0"/>
      </rPr>
      <t xml:space="preserve">Full-time student (undergraduate): </t>
    </r>
    <r>
      <rPr>
        <rFont val="Calibri"/>
        <b val="0"/>
        <color rgb="FF000000"/>
        <sz val="12.0"/>
      </rPr>
      <t>A student enrolled for 12 or more semester credits, 12 or more quarter credits, or 24 or more clock hours a week each term.</t>
    </r>
  </si>
  <si>
    <r>
      <rPr>
        <rFont val="Calibri"/>
        <b/>
        <color rgb="FF000000"/>
        <sz val="12.0"/>
      </rPr>
      <t xml:space="preserve">Geographical residence (as admission factor): </t>
    </r>
    <r>
      <rPr>
        <rFont val="Calibri"/>
        <b val="0"/>
        <color rgb="FF000000"/>
        <sz val="12.0"/>
      </rPr>
      <t>Special consideration in the admission process given to students from a particular region, state, or country of residence.</t>
    </r>
  </si>
  <si>
    <r>
      <rPr>
        <rFont val="Calibri"/>
        <b/>
        <color rgb="FF000000"/>
        <sz val="12.0"/>
      </rPr>
      <t xml:space="preserve">Grade-point average (academic high school GPA): </t>
    </r>
    <r>
      <rPr>
        <rFont val="Calibri"/>
        <b val="0"/>
        <color rgb="FF000000"/>
        <sz val="12.0"/>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</si>
  <si>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rFont val="Calibri"/>
        <b/>
        <color rgb="FF000000"/>
        <sz val="12.0"/>
      </rPr>
      <t xml:space="preserve">Graduate student: </t>
    </r>
    <r>
      <rPr>
        <rFont val="Calibri"/>
        <b val="0"/>
        <color rgb="FF000000"/>
        <sz val="12.0"/>
      </rPr>
      <t>A student who holds a bachelor’s or equivalent, and is taking courses at the post-baccalaureate level.</t>
    </r>
  </si>
  <si>
    <r>
      <rPr>
        <rFont val="Calibri"/>
        <b/>
        <color rgb="FF000000"/>
        <sz val="12.0"/>
      </rPr>
      <t xml:space="preserve">*Health services: </t>
    </r>
    <r>
      <rPr>
        <rFont val="Calibri"/>
        <b val="0"/>
        <color rgb="FF000000"/>
        <sz val="12.0"/>
      </rPr>
      <t>Free or low cost on-campus primary and preventive health care available to students.</t>
    </r>
  </si>
  <si>
    <r>
      <rPr>
        <rFont val="Calibri"/>
        <b/>
        <color rgb="FF000000"/>
        <sz val="12.0"/>
      </rPr>
      <t xml:space="preserve">High school diploma or recognized equivalent: </t>
    </r>
    <r>
      <rPr>
        <rFont val="Calibri"/>
        <b val="0"/>
        <color rgb="FF000000"/>
        <sz val="12.0"/>
      </rPr>
      <t>A document certifying the successful completion of a prescribed secondary school program of studies, or the attainment of satisfactory scores on the Tests of General Educational Development (GED), or another state-specified examination.</t>
    </r>
  </si>
  <si>
    <r>
      <rPr>
        <rFont val="Calibri"/>
        <b/>
        <color rgb="FF000000"/>
        <sz val="12.0"/>
      </rPr>
      <t>Hispanic or Latino:</t>
    </r>
    <r>
      <rPr>
        <rFont val="Calibri"/>
        <b val="0"/>
        <i/>
        <color rgb="FF000000"/>
        <sz val="12.0"/>
      </rPr>
      <t xml:space="preserve"> </t>
    </r>
    <r>
      <rPr>
        <rFont val="Calibri"/>
        <b val="0"/>
        <color rgb="FF000000"/>
        <sz val="12.0"/>
      </rPr>
      <t>A person of Mexican, Puerto Rican, Cuban, South or Central American, or other Spanish culture or origin, regardless of race.</t>
    </r>
  </si>
  <si>
    <r>
      <rPr>
        <rFont val="Calibri"/>
        <b/>
        <color rgb="FF000000"/>
        <sz val="12.0"/>
      </rPr>
      <t>Honors program:</t>
    </r>
    <r>
      <rPr>
        <rFont val="Calibri"/>
        <b val="0"/>
        <color rgb="FF000000"/>
        <sz val="12.0"/>
      </rPr>
      <t xml:space="preserve"> Any special program for very able students offering the opportunity for educational enrichment, independent study, acceleration, or some combination of these.</t>
    </r>
    <r>
      <rPr>
        <rFont val="Calibri"/>
        <b/>
        <color rgb="FF000000"/>
        <sz val="12.0"/>
      </rPr>
      <t xml:space="preserve"> </t>
    </r>
  </si>
  <si>
    <r>
      <rPr>
        <rFont val="Calibri"/>
        <b/>
        <color rgb="FF000000"/>
        <sz val="12.0"/>
      </rPr>
      <t xml:space="preserve">Independent study: </t>
    </r>
    <r>
      <rPr>
        <rFont val="Calibri"/>
        <b val="0"/>
        <color rgb="FF000000"/>
        <sz val="12.0"/>
      </rPr>
      <t>Academic work chosen or designed by the student with the approval of the department concerned, under an instructor’s supervision, and usually undertaken outside of the regular classroom structure.</t>
    </r>
  </si>
  <si>
    <r>
      <rPr>
        <rFont val="Calibri"/>
        <b/>
        <color rgb="FF000000"/>
        <sz val="12.0"/>
      </rPr>
      <t xml:space="preserve">In-state tuition: </t>
    </r>
    <r>
      <rPr>
        <rFont val="Calibri"/>
        <b val="0"/>
        <color rgb="FF000000"/>
        <sz val="12.0"/>
      </rPr>
      <t>The tuition charged by institutions to those students who meet the state’s or institution’s residency requirements.</t>
    </r>
  </si>
  <si>
    <r>
      <rPr>
        <rFont val="Calibri"/>
        <b/>
        <color rgb="FF000000"/>
        <sz val="12.0"/>
      </rPr>
      <t xml:space="preserve">International student: </t>
    </r>
    <r>
      <rPr>
        <rFont val="Calibri"/>
        <b val="0"/>
        <color rgb="FF000000"/>
        <sz val="12.0"/>
      </rPr>
      <t>See</t>
    </r>
    <r>
      <rPr>
        <rFont val="Calibri"/>
        <b/>
        <color rgb="FF000000"/>
        <sz val="12.0"/>
      </rPr>
      <t xml:space="preserve"> Nonresident.</t>
    </r>
  </si>
  <si>
    <r>
      <rPr>
        <rFont val="Calibri"/>
        <b/>
        <color rgb="FF000000"/>
        <sz val="12.0"/>
      </rPr>
      <t xml:space="preserve">International student group: </t>
    </r>
    <r>
      <rPr>
        <rFont val="Calibri"/>
        <b val="0"/>
        <color theme="1"/>
        <sz val="12.0"/>
      </rPr>
      <t>Student groups that facilitate cultural dialogue, support a diverse campus, assist international students in acclimation and creating a social network.</t>
    </r>
    <r>
      <rPr>
        <rFont val="Calibri"/>
        <b val="0"/>
        <color rgb="FF0000FF"/>
        <sz val="12.0"/>
      </rPr>
      <t> </t>
    </r>
  </si>
  <si>
    <r>
      <rPr>
        <rFont val="Calibri"/>
        <b/>
        <color rgb="FF000000"/>
        <sz val="12.0"/>
      </rPr>
      <t>Internship:</t>
    </r>
    <r>
      <rPr>
        <rFont val="Calibri"/>
        <b val="0"/>
        <color rgb="FF000000"/>
        <sz val="12.0"/>
      </rPr>
      <t xml:space="preserve"> Any short-term, supervised work experience usually related to a student’s major field, for which the student earns academic credit. The work can be full- or part-time, on- or off-campus, paid or unpaid.</t>
    </r>
  </si>
  <si>
    <r>
      <rPr>
        <rFont val="Calibri"/>
        <b/>
        <color rgb="FF000000"/>
        <sz val="12.0"/>
      </rPr>
      <t xml:space="preserve">*Learning center: </t>
    </r>
    <r>
      <rPr>
        <rFont val="Calibri"/>
        <b val="0"/>
        <color rgb="FF000000"/>
        <sz val="12.0"/>
      </rPr>
      <t>Center offering assistance through tutors, workshops, computer programs, or audiovisual equipment in reading, writing, math, and skills such as taking notes, managing time, taking tests.</t>
    </r>
  </si>
  <si>
    <r>
      <rPr>
        <rFont val="Calibri"/>
        <b/>
        <color rgb="FF000000"/>
        <sz val="12.0"/>
      </rPr>
      <t xml:space="preserve">*Legal services: </t>
    </r>
    <r>
      <rPr>
        <rFont val="Calibri"/>
        <b val="0"/>
        <color rgb="FF000000"/>
        <sz val="12.0"/>
      </rPr>
      <t>Free or low cost legal advice for a range of issues (personal and other).</t>
    </r>
  </si>
  <si>
    <r>
      <rPr>
        <rFont val="Calibri"/>
        <b/>
        <color rgb="FF000000"/>
        <sz val="12.0"/>
      </rPr>
      <t xml:space="preserve">Liberal arts/career combination: </t>
    </r>
    <r>
      <rPr>
        <rFont val="Calibri"/>
        <b val="0"/>
        <color rgb="FF000000"/>
        <sz val="12.0"/>
      </rPr>
      <t>Program in which a student earns undergraduate degrees in two separate fields, one in a liberal arts major and the other in a professional or specialized major, whether on campus or through cross‑registration.</t>
    </r>
  </si>
  <si>
    <r>
      <rPr>
        <rFont val="Calibri"/>
        <b/>
        <color theme="1"/>
        <sz val="12.0"/>
      </rPr>
      <t xml:space="preserve">Living learning community: </t>
    </r>
    <r>
      <rPr>
        <rFont val="Calibri"/>
        <b val="0"/>
        <color theme="1"/>
        <sz val="12.0"/>
      </rPr>
      <t>Residential programs that allow students to interact with students who share common interests. In addition to living together, students may also participate in shared courses, special events, and group service projects.</t>
    </r>
  </si>
  <si>
    <r>
      <rPr>
        <rFont val="Calibri"/>
        <b/>
        <color theme="1"/>
        <sz val="12.0"/>
      </rPr>
      <t>Master's degree</t>
    </r>
    <r>
      <rPr>
        <rFont val="Calibri"/>
        <b val="0"/>
        <color theme="1"/>
        <sz val="12.0"/>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</si>
  <si>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rFont val="Calibri"/>
        <b/>
        <color rgb="FF000000"/>
        <sz val="12.0"/>
      </rPr>
      <t xml:space="preserve">Minority affiliation (as admission factor): </t>
    </r>
    <r>
      <rPr>
        <rFont val="Calibri"/>
        <b val="0"/>
        <color rgb="FF000000"/>
        <sz val="12.0"/>
      </rPr>
      <t>Special consideration in the admission process for members of designated racial/ethnic minority groups.</t>
    </r>
  </si>
  <si>
    <r>
      <rPr>
        <rFont val="Calibri"/>
        <b/>
        <color rgb="FF000000"/>
        <sz val="12.0"/>
      </rPr>
      <t xml:space="preserve">*Minority student center: </t>
    </r>
    <r>
      <rPr>
        <rFont val="Calibri"/>
        <b val="0"/>
        <color rgb="FF000000"/>
        <sz val="12.0"/>
      </rPr>
      <t>Center with programs, activities, and/or services intended to enhance the college experience of students of color.</t>
    </r>
  </si>
  <si>
    <r>
      <rPr>
        <rFont val="Calibri"/>
        <b/>
        <color theme="1"/>
        <sz val="12.0"/>
      </rPr>
      <t xml:space="preserve">Model United Nations: </t>
    </r>
    <r>
      <rPr>
        <rFont val="Calibri"/>
        <b val="0"/>
        <color theme="1"/>
        <sz val="12.0"/>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</si>
  <si>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rFont val="Calibri"/>
        <b/>
        <color rgb="FF000000"/>
        <sz val="12.0"/>
      </rPr>
      <t>Native Hawaiian or Other Pacific Islander:</t>
    </r>
    <r>
      <rPr>
        <rFont val="Calibri"/>
        <b val="0"/>
        <i/>
        <color rgb="FF000000"/>
        <sz val="12.0"/>
      </rPr>
      <t xml:space="preserve"> </t>
    </r>
    <r>
      <rPr>
        <rFont val="Calibri"/>
        <b val="0"/>
        <color rgb="FF000000"/>
        <sz val="12.0"/>
      </rPr>
      <t>A person having origins in any of the original peoples of Hawaii, Guam, Samoa, or other Pacific Islands.</t>
    </r>
  </si>
  <si>
    <r>
      <rPr>
        <rFont val="Calibri"/>
        <b/>
        <color rgb="FF000000"/>
        <sz val="12.0"/>
      </rPr>
      <t xml:space="preserve">Nonresident: </t>
    </r>
    <r>
      <rPr>
        <rFont val="Calibri"/>
        <b val="0"/>
        <color rgb="FF000000"/>
        <sz val="12.0"/>
      </rPr>
      <t>A person who is not a citizen or national of the United States and who is in this country on a visa or temporary basis and does not have the right to remain indefinitely.</t>
    </r>
  </si>
  <si>
    <r>
      <rPr>
        <rFont val="Calibri"/>
        <b/>
        <color rgb="FF000000"/>
        <sz val="12.0"/>
      </rPr>
      <t xml:space="preserve">*On-campus day care: </t>
    </r>
    <r>
      <rPr>
        <rFont val="Calibri"/>
        <b val="0"/>
        <color rgb="FF000000"/>
        <sz val="12.0"/>
      </rPr>
      <t>Licensed day care for students’ children (usually age 3 and up); usually for a fee.</t>
    </r>
  </si>
  <si>
    <r>
      <rPr>
        <rFont val="Calibri"/>
        <b/>
        <color rgb="FF000000"/>
        <sz val="12.0"/>
      </rPr>
      <t xml:space="preserve">Open admission: </t>
    </r>
    <r>
      <rPr>
        <rFont val="Calibri"/>
        <b val="0"/>
        <color rgb="FF000000"/>
        <sz val="12.0"/>
      </rPr>
      <t>Admission policy under which virtually all secondary school graduates or students with GED equivalency diplomas are admitted without regard to academic record, test scores, or other qualifications.</t>
    </r>
  </si>
  <si>
    <r>
      <rPr>
        <rFont val="Calibri"/>
        <b/>
        <color rgb="FF000000"/>
        <sz val="12.0"/>
      </rPr>
      <t xml:space="preserve">Other expenses (costs): </t>
    </r>
    <r>
      <rPr>
        <rFont val="Calibri"/>
        <b val="0"/>
        <color rgb="FF000000"/>
        <sz val="12.0"/>
      </rPr>
      <t>Include average costs for clothing, laundry, entertainment, medical (if not a required fee), and furnishings.</t>
    </r>
  </si>
  <si>
    <r>
      <rPr>
        <rFont val="Calibri"/>
        <b/>
        <color rgb="FF000000"/>
        <sz val="12.0"/>
      </rPr>
      <t xml:space="preserve">Out-of-state tuition: </t>
    </r>
    <r>
      <rPr>
        <rFont val="Calibri"/>
        <b val="0"/>
        <color rgb="FF000000"/>
        <sz val="12.0"/>
      </rPr>
      <t>The tuition charged by institutions to those students who do not meet the institution’s or state’s residency requirements.</t>
    </r>
  </si>
  <si>
    <r>
      <rPr>
        <rFont val="Calibri"/>
        <b/>
        <color rgb="FF000000"/>
        <sz val="12.0"/>
      </rPr>
      <t xml:space="preserve">Part-time student (undergraduate): </t>
    </r>
    <r>
      <rPr>
        <rFont val="Calibri"/>
        <b val="0"/>
        <color rgb="FF000000"/>
        <sz val="12.0"/>
      </rPr>
      <t>A student enrolled for fewer than 12 credits per semester or quarter, or fewer than 24 clock hours a week each term.</t>
    </r>
  </si>
  <si>
    <r>
      <rPr>
        <rFont val="Calibri"/>
        <b/>
        <color rgb="FF000000"/>
        <sz val="12.0"/>
      </rPr>
      <t xml:space="preserve">Permanent Resident or other eligible non-citizen: </t>
    </r>
    <r>
      <rPr>
        <rFont val="Calibri"/>
        <b val="0"/>
        <color rgb="FF000000"/>
        <sz val="12.0"/>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</si>
  <si>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rFont val="Calibri"/>
        <b/>
        <color rgb="FF000000"/>
        <sz val="12.0"/>
      </rPr>
      <t>*Personal counseling</t>
    </r>
    <r>
      <rPr>
        <rFont val="Calibri"/>
        <b val="0"/>
        <color rgb="FF000000"/>
        <sz val="12.0"/>
      </rPr>
      <t>: One-on-one or group counseling with trained professionals for students who want to explore personal, educational, or vocational issues.</t>
    </r>
  </si>
  <si>
    <r>
      <rPr>
        <rFont val="Calibri"/>
        <b/>
        <color rgb="FF000000"/>
        <sz val="12.0"/>
      </rPr>
      <t xml:space="preserve">Post-baccalaureate certificate: </t>
    </r>
    <r>
      <rPr>
        <rFont val="Calibri"/>
        <b val="0"/>
        <color rgb="FF000000"/>
        <sz val="12.0"/>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</si>
  <si>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rFont val="Calibri"/>
        <b/>
        <color rgb="FF000000"/>
        <sz val="12.0"/>
      </rPr>
      <t xml:space="preserve">Post-master’s certificate: </t>
    </r>
    <r>
      <rPr>
        <rFont val="Calibri"/>
        <b val="0"/>
        <color rgb="FF000000"/>
        <sz val="12.0"/>
      </rPr>
      <t>An award that requires completion of an organized program of study of 24 credit hours beyond the master’s degree but does not meet the requirements of academic degrees at the doctoral level.</t>
    </r>
  </si>
  <si>
    <r>
      <rPr>
        <rFont val="Calibri"/>
        <b/>
        <color rgb="FF000000"/>
        <sz val="12.0"/>
      </rPr>
      <t xml:space="preserve">Postsecondary award, certificate, or diploma: </t>
    </r>
    <r>
      <rPr>
        <rFont val="Calibri"/>
        <b val="0"/>
        <color rgb="FF000000"/>
        <sz val="12.0"/>
      </rPr>
      <t>Includes the following three IPEDS definitions for postsecondary awards, certificates, and diplomas of varying durations and credit/contact/clock hour requirements:</t>
    </r>
  </si>
  <si>
    <r>
      <rPr>
        <rFont val="Calibri"/>
        <b/>
        <i/>
        <color rgb="FF000000"/>
        <sz val="12.0"/>
      </rPr>
      <t>Less Than 1 Academic Year</t>
    </r>
    <r>
      <rPr>
        <rFont val="Calibri"/>
        <b val="0"/>
        <i/>
        <color rgb="FF000000"/>
        <sz val="12.0"/>
      </rPr>
      <t>:</t>
    </r>
    <r>
      <rPr>
        <rFont val="Calibri"/>
        <b val="0"/>
        <i val="0"/>
        <color rgb="FF000000"/>
        <sz val="12.0"/>
      </rPr>
      <t xml:space="preserve"> Requires completion of an organized program of study at the postsecondary level (below the baccalaureate degree) in less than 1 academic year (2 semesters or 3 quarters) or in less than 900 clock hours by a student enrolled full-time.</t>
    </r>
  </si>
  <si>
    <r>
      <rPr>
        <rFont val="Calibri"/>
        <b/>
        <i/>
        <color rgb="FF000000"/>
        <sz val="12.0"/>
      </rPr>
      <t>At Least 1 But Less Than 2 Academic Years:</t>
    </r>
    <r>
      <rPr>
        <rFont val="Calibri"/>
        <b val="0"/>
        <i val="0"/>
        <color rgb="FF000000"/>
        <sz val="12.0"/>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</si>
  <si>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rFont val="Calibri"/>
        <b/>
        <i/>
        <color rgb="FF000000"/>
        <sz val="12.0"/>
      </rPr>
      <t>At Least 2 But Less Than 4 Academic Years:</t>
    </r>
    <r>
      <rPr>
        <rFont val="Calibri"/>
        <b val="0"/>
        <i val="0"/>
        <color rgb="FF000000"/>
        <sz val="12.0"/>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</si>
  <si>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rFont val="Calibri"/>
        <b/>
        <color rgb="FF000000"/>
        <sz val="12.0"/>
      </rPr>
      <t xml:space="preserve">Private institution: </t>
    </r>
    <r>
      <rPr>
        <rFont val="Calibri"/>
        <b val="0"/>
        <color rgb="FF000000"/>
        <sz val="12.0"/>
      </rPr>
      <t>An educational institution controlled by a private individual(s) or by a nongovernmental agency, usually supported primarily by other than public funds, and operated by other than publicly elected or appointed officials.</t>
    </r>
  </si>
  <si>
    <r>
      <rPr>
        <rFont val="Calibri"/>
        <b/>
        <color rgb="FF000000"/>
        <sz val="12.0"/>
      </rPr>
      <t xml:space="preserve">Private for-profit institution: </t>
    </r>
    <r>
      <rPr>
        <rFont val="Calibri"/>
        <b val="0"/>
        <color rgb="FF000000"/>
        <sz val="12.0"/>
      </rPr>
      <t>A private institution in which the individual(s) or agency in control receives compensation, other than wages, rent, or other expenses for the assumption of risk.</t>
    </r>
  </si>
  <si>
    <r>
      <rPr>
        <rFont val="Calibri"/>
        <b/>
        <color rgb="FF000000"/>
        <sz val="12.0"/>
      </rPr>
      <t xml:space="preserve">Private nonprofit institution: </t>
    </r>
    <r>
      <rPr>
        <rFont val="Calibri"/>
        <b val="0"/>
        <color rgb="FF000000"/>
        <sz val="12.0"/>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</si>
  <si>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rFont val="Calibri"/>
        <b/>
        <color rgb="FF000000"/>
        <sz val="12.0"/>
      </rPr>
      <t xml:space="preserve">Proprietary institution: </t>
    </r>
    <r>
      <rPr>
        <rFont val="Calibri"/>
        <b val="0"/>
        <color rgb="FF000000"/>
        <sz val="12.0"/>
      </rPr>
      <t>See</t>
    </r>
    <r>
      <rPr>
        <rFont val="Calibri"/>
        <b/>
        <color rgb="FF000000"/>
        <sz val="12.0"/>
      </rPr>
      <t xml:space="preserve"> Private for-profit institution.</t>
    </r>
  </si>
  <si>
    <r>
      <rPr>
        <rFont val="Calibri"/>
        <b/>
        <color rgb="FF000000"/>
        <sz val="12.0"/>
      </rPr>
      <t xml:space="preserve">Public institution: </t>
    </r>
    <r>
      <rPr>
        <rFont val="Calibri"/>
        <b val="0"/>
        <color rgb="FF000000"/>
        <sz val="12.0"/>
      </rPr>
      <t>An educational institution whose programs and activities are operated by publicly elected or appointed school officials, and which is supported primarily by public funds.</t>
    </r>
  </si>
  <si>
    <r>
      <rPr>
        <rFont val="Calibri"/>
        <b/>
        <color rgb="FF000000"/>
        <sz val="12.0"/>
      </rPr>
      <t xml:space="preserve">Quarter calendar system: </t>
    </r>
    <r>
      <rPr>
        <rFont val="Calibri"/>
        <b val="0"/>
        <color rgb="FF000000"/>
        <sz val="12.0"/>
      </rPr>
      <t>A calendar system in which the academic year consists of three sessions called quarters of about 12 weeks each. The range may be from 10 to 15 weeks. There may be an additional quarter in the summer.</t>
    </r>
  </si>
  <si>
    <r>
      <rPr>
        <rFont val="Calibri"/>
        <b/>
        <color rgb="FF000000"/>
        <sz val="12.0"/>
      </rPr>
      <t xml:space="preserve">Race/ethnicity: </t>
    </r>
    <r>
      <rPr>
        <rFont val="Calibri"/>
        <b val="0"/>
        <color rgb="FF000000"/>
        <sz val="12.0"/>
      </rPr>
      <t>Category used to describe groups to which individuals belong, identify with, or belong in the eyes of the community. The categories do not denote scientific definitions of anthropological origins. A person may be counted in only one group.</t>
    </r>
  </si>
  <si>
    <r>
      <rPr>
        <rFont val="Calibri"/>
        <b/>
        <color rgb="FF000000"/>
        <sz val="12.0"/>
      </rPr>
      <t xml:space="preserve">Race/ethnicity unknown: </t>
    </r>
    <r>
      <rPr>
        <rFont val="Calibri"/>
        <b val="0"/>
        <color rgb="FF000000"/>
        <sz val="12.0"/>
      </rPr>
      <t>Category used to classify students or employees whose race/ethnicity is not known and whom institutions are unable to place in one of the specified racial/ethnic categories.</t>
    </r>
  </si>
  <si>
    <r>
      <rPr>
        <rFont val="Calibri"/>
        <b/>
        <color rgb="FF000000"/>
        <sz val="12.0"/>
      </rPr>
      <t xml:space="preserve">Recognized Postsecondary Credential: </t>
    </r>
    <r>
      <rPr>
        <rFont val="Calibri"/>
        <b val="0"/>
        <color rgb="FF000000"/>
        <sz val="12.0"/>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</si>
  <si>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rFont val="Calibri"/>
        <b/>
        <color rgb="FF000000"/>
        <sz val="12.0"/>
      </rPr>
      <t xml:space="preserve">Religious affiliation/commitment (as admission factor): </t>
    </r>
    <r>
      <rPr>
        <rFont val="Calibri"/>
        <b val="0"/>
        <color rgb="FF000000"/>
        <sz val="12.0"/>
      </rPr>
      <t xml:space="preserve">Special consideration given in the admission process for affiliation with a certain church or faith/religion, commitment to a religious vocation, or observance of certain religious tenets/lifestyle. </t>
    </r>
  </si>
  <si>
    <r>
      <rPr>
        <rFont val="Calibri"/>
        <b/>
        <color rgb="FF000000"/>
        <sz val="12.0"/>
      </rPr>
      <t xml:space="preserve">*Religious counseling: </t>
    </r>
    <r>
      <rPr>
        <rFont val="Calibri"/>
        <b val="0"/>
        <color rgb="FF000000"/>
        <sz val="12.0"/>
      </rPr>
      <t>One-on-one or group counseling with trained professionals for students who want to explore religious problems or issues.</t>
    </r>
  </si>
  <si>
    <r>
      <rPr>
        <rFont val="Calibri"/>
        <b/>
        <color rgb="FF000000"/>
        <sz val="12.0"/>
      </rPr>
      <t xml:space="preserve">*Developmental services: </t>
    </r>
    <r>
      <rPr>
        <rFont val="Calibri"/>
        <b val="0"/>
        <color rgb="FF000000"/>
        <sz val="12.0"/>
      </rPr>
      <t>Instructional courses designed for students deficient in the general competencies necessary for a regular postsecondary curriculum and educational setting.</t>
    </r>
  </si>
  <si>
    <r>
      <rPr>
        <rFont val="Calibri"/>
        <b/>
        <color rgb="FF000000"/>
        <sz val="12.0"/>
      </rPr>
      <t xml:space="preserve">Required fees: </t>
    </r>
    <r>
      <rPr>
        <rFont val="Calibri"/>
        <b val="0"/>
        <color rgb="FF000000"/>
        <sz val="12.0"/>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</si>
  <si>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rFont val="Calibri"/>
        <b/>
        <color rgb="FF000000"/>
        <sz val="12.0"/>
      </rPr>
      <t xml:space="preserve">Food and housing (charges)—on campus: </t>
    </r>
    <r>
      <rPr>
        <rFont val="Calibri"/>
        <b val="0"/>
        <color rgb="FF000000"/>
        <sz val="12.0"/>
      </rPr>
      <t>Assume double occupancy in institutional housing and 19 meals per week (or maximum meal plan).</t>
    </r>
  </si>
  <si>
    <r>
      <rPr>
        <rFont val="Calibri"/>
        <b/>
        <color rgb="FF000000"/>
        <sz val="12.0"/>
      </rPr>
      <t xml:space="preserve">Secondary school record (as admission factor): </t>
    </r>
    <r>
      <rPr>
        <rFont val="Calibri"/>
        <b val="0"/>
        <color rgb="FF000000"/>
        <sz val="12.0"/>
      </rPr>
      <t>Information maintained by the secondary school that may include such things as the student’s high school transcript, class rank, GPA, and teacher and counselor recommendations.</t>
    </r>
  </si>
  <si>
    <r>
      <rPr>
        <rFont val="Calibri"/>
        <b/>
        <color rgb="FF000000"/>
        <sz val="12.0"/>
      </rPr>
      <t xml:space="preserve">Semester calendar system: </t>
    </r>
    <r>
      <rPr>
        <rFont val="Calibri"/>
        <b val="0"/>
        <color rgb="FF000000"/>
        <sz val="12.0"/>
      </rPr>
      <t>A calendar system that consists of two semesters during the academic year with about 16 weeks for each semester of instruction. There may be an additional summer session.</t>
    </r>
  </si>
  <si>
    <r>
      <rPr>
        <rFont val="Calibri"/>
        <b/>
        <color rgb="FF000000"/>
        <sz val="12.0"/>
      </rPr>
      <t xml:space="preserve">Student-designed major: </t>
    </r>
    <r>
      <rPr>
        <rFont val="Calibri"/>
        <b val="0"/>
        <color rgb="FF000000"/>
        <sz val="12.0"/>
      </rPr>
      <t>A program of study based on individual interests, designed with the assistance of an adviser.</t>
    </r>
  </si>
  <si>
    <r>
      <rPr>
        <rFont val="Calibri"/>
        <b/>
        <color rgb="FF000000"/>
        <sz val="12.0"/>
      </rPr>
      <t>Study abroad:</t>
    </r>
    <r>
      <rPr>
        <rFont val="Calibri"/>
        <b val="0"/>
        <color rgb="FF000000"/>
        <sz val="12.0"/>
      </rPr>
      <t xml:space="preserve"> Any arrangement by which a student completes part of the college program studying in another country. Can be at a campus abroad or through a cooperative agreement with some other U.S. college or an institution of another country. </t>
    </r>
  </si>
  <si>
    <r>
      <rPr>
        <rFont val="Calibri"/>
        <b/>
        <color rgb="FF000000"/>
        <sz val="12.0"/>
      </rPr>
      <t xml:space="preserve">*Summer session: </t>
    </r>
    <r>
      <rPr>
        <rFont val="Calibri"/>
        <b val="0"/>
        <color rgb="FF000000"/>
        <sz val="12.0"/>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</si>
  <si>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rFont val="Calibri"/>
        <b/>
        <color rgb="FF000000"/>
        <sz val="12.0"/>
      </rPr>
      <t xml:space="preserve">Talent/ability (as admission factor): </t>
    </r>
    <r>
      <rPr>
        <rFont val="Calibri"/>
        <b val="0"/>
        <color rgb="FF000000"/>
        <sz val="12.0"/>
      </rPr>
      <t>Special consideration given to students with demonstrated talent/abilities in areas of interest to the institution (e.g., sports, the arts, languages, etc.).</t>
    </r>
  </si>
  <si>
    <r>
      <rPr>
        <rFont val="Calibri"/>
        <b/>
        <color rgb="FF000000"/>
        <sz val="12.0"/>
      </rPr>
      <t>Teacher certification program:</t>
    </r>
    <r>
      <rPr>
        <rFont val="Calibri"/>
        <b val="0"/>
        <color rgb="FF000000"/>
        <sz val="12.0"/>
      </rPr>
      <t xml:space="preserve"> Program designed to prepare students to meet the requirements for certification as teachers in elementary, middle/junior high, and secondary schools.</t>
    </r>
  </si>
  <si>
    <r>
      <rPr>
        <rFont val="Calibri"/>
        <b/>
        <color rgb="FF000000"/>
        <sz val="12.0"/>
      </rPr>
      <t xml:space="preserve">Transfer applicant: </t>
    </r>
    <r>
      <rPr>
        <rFont val="Calibri"/>
        <b val="0"/>
        <color rgb="FF000000"/>
        <sz val="12.0"/>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</si>
  <si>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rFont val="Calibri"/>
        <b/>
        <color rgb="FF000000"/>
        <sz val="12.0"/>
      </rPr>
      <t>Transfer student:</t>
    </r>
    <r>
      <rPr>
        <rFont val="Calibri"/>
        <b val="0"/>
        <color rgb="FF000000"/>
        <sz val="12.0"/>
      </rPr>
      <t xml:space="preserve"> A student entering the institution for the first time but known to have previously attended a postsecondary institution at the same level (e.g., undergraduate). The student may transfer with or without credit.</t>
    </r>
  </si>
  <si>
    <r>
      <rPr>
        <rFont val="Calibri"/>
        <b/>
        <color rgb="FF000000"/>
        <sz val="12.0"/>
      </rPr>
      <t xml:space="preserve">Transportation (costs): </t>
    </r>
    <r>
      <rPr>
        <rFont val="Calibri"/>
        <b val="0"/>
        <color rgb="FF000000"/>
        <sz val="12.0"/>
      </rPr>
      <t>Assume two round trips to student’s hometown per year for students in institutional housing or daily travel to and from your institution for commuter students.</t>
    </r>
  </si>
  <si>
    <r>
      <rPr>
        <rFont val="Calibri"/>
        <b/>
        <color rgb="FF000000"/>
        <sz val="12.0"/>
      </rPr>
      <t xml:space="preserve">Trimester calendar system: </t>
    </r>
    <r>
      <rPr>
        <rFont val="Calibri"/>
        <b val="0"/>
        <color rgb="FF000000"/>
        <sz val="12.0"/>
      </rPr>
      <t>An academic year consisting of 3 terms of about 15 weeks each.</t>
    </r>
  </si>
  <si>
    <r>
      <rPr>
        <rFont val="Calibri"/>
        <b/>
        <color rgb="FF000000"/>
        <sz val="12.0"/>
      </rPr>
      <t xml:space="preserve">Tuition: </t>
    </r>
    <r>
      <rPr>
        <rFont val="Calibri"/>
        <b val="0"/>
        <color rgb="FF000000"/>
        <sz val="12.0"/>
      </rPr>
      <t xml:space="preserve">Amount of money charged to students for instructional services. Tuition may be charged per term, per course, or per credit. </t>
    </r>
  </si>
  <si>
    <r>
      <rPr>
        <rFont val="Calibri"/>
        <b/>
        <color rgb="FF000000"/>
        <sz val="12.0"/>
      </rPr>
      <t xml:space="preserve">*Tutoring: </t>
    </r>
    <r>
      <rPr>
        <rFont val="Calibri"/>
        <b val="0"/>
        <color rgb="FF000000"/>
        <sz val="12.0"/>
      </rPr>
      <t>May range from one-on-one tutoring in specific subjects to tutoring in an area such as math, reading, or writing. Most tutors are college students; at some colleges, they are specially trained and certified.</t>
    </r>
  </si>
  <si>
    <r>
      <rPr>
        <rFont val="Calibri"/>
        <b/>
        <color rgb="FF000000"/>
        <sz val="12.0"/>
      </rPr>
      <t xml:space="preserve">Unit: </t>
    </r>
    <r>
      <rPr>
        <rFont val="Calibri"/>
        <b val="0"/>
        <color rgb="FF000000"/>
        <sz val="12.0"/>
      </rPr>
      <t>a standard of measurement representing hours of academic instruction (e.g., semester credit, quarter credit, clock hour).</t>
    </r>
  </si>
  <si>
    <r>
      <rPr>
        <rFont val="Calibri"/>
        <b/>
        <color rgb="FF000000"/>
        <sz val="12.0"/>
      </rPr>
      <t xml:space="preserve">Undergraduate: </t>
    </r>
    <r>
      <rPr>
        <rFont val="Calibri"/>
        <b val="0"/>
        <color rgb="FF000000"/>
        <sz val="12.0"/>
      </rPr>
      <t>A student enrolled in a four- or five-year bachelor’s degree program, an associate degree program, or a vocational or technical program below the baccalaureate.</t>
    </r>
  </si>
  <si>
    <r>
      <rPr>
        <rFont val="Calibri"/>
        <b/>
        <color rgb="FF000000"/>
        <sz val="12.0"/>
      </rPr>
      <t xml:space="preserve">Undergraduate Research: </t>
    </r>
    <r>
      <rPr>
        <rFont val="Calibri"/>
        <b val="0"/>
        <color rgb="FF000000"/>
        <sz val="12.0"/>
      </rPr>
      <t>Opportunities offered to undergraduate students to make original contributions in an academic discipline via the exploration of a specific research topic. Research opportunities may or may not be associated with a specific course or earn credit.</t>
    </r>
  </si>
  <si>
    <r>
      <rPr>
        <rFont val="Calibri"/>
        <b/>
        <color rgb="FF000000"/>
        <sz val="12.0"/>
      </rPr>
      <t xml:space="preserve">*Veteran’s counseling: </t>
    </r>
    <r>
      <rPr>
        <rFont val="Calibri"/>
        <b val="0"/>
        <color rgb="FF000000"/>
        <sz val="12.0"/>
      </rPr>
      <t>Helps veterans and their dependents obtain benefits for their selected program and provides certifications to the Veteran’s Administration. May also provide personal counseling on the transition from the military to a civilian life.</t>
    </r>
  </si>
  <si>
    <r>
      <rPr>
        <rFont val="Calibri"/>
        <b/>
        <color rgb="FF000000"/>
        <sz val="12.0"/>
      </rPr>
      <t xml:space="preserve">*Visually impaired: </t>
    </r>
    <r>
      <rPr>
        <rFont val="Calibri"/>
        <b val="0"/>
        <color rgb="FF000000"/>
        <sz val="12.0"/>
      </rPr>
      <t>Any person whose sight loss is not correctable and is sufficiently severe as to adversely affect educational performance.</t>
    </r>
  </si>
  <si>
    <r>
      <rPr>
        <rFont val="Calibri"/>
        <b/>
        <color rgb="FF000000"/>
        <sz val="12.0"/>
      </rPr>
      <t xml:space="preserve">Volunteer work (as admission factor): </t>
    </r>
    <r>
      <rPr>
        <rFont val="Calibri"/>
        <b val="0"/>
        <color rgb="FF000000"/>
        <sz val="12.0"/>
      </rPr>
      <t>Special consideration given to students for activity done on a volunteer basis (e.g., tutoring, hospital care, working with the elderly or disabled) as a service to the community or the public in general.</t>
    </r>
  </si>
  <si>
    <r>
      <rPr>
        <rFont val="Calibri"/>
        <b/>
        <color rgb="FF000000"/>
        <sz val="12.0"/>
      </rPr>
      <t xml:space="preserve">Wait list: </t>
    </r>
    <r>
      <rPr>
        <rFont val="Calibri"/>
        <b val="0"/>
        <color rgb="FF000000"/>
        <sz val="12.0"/>
      </rPr>
      <t xml:space="preserve">List of students who meet the admission requirements but will only be offered a place in the class if space becomes available. </t>
    </r>
  </si>
  <si>
    <r>
      <rPr>
        <rFont val="Calibri"/>
        <b/>
        <color rgb="FF000000"/>
        <sz val="12.0"/>
      </rPr>
      <t>Weekend college:</t>
    </r>
    <r>
      <rPr>
        <rFont val="Calibri"/>
        <b val="0"/>
        <color rgb="FF000000"/>
        <sz val="12.0"/>
      </rPr>
      <t xml:space="preserve"> A program that allows students to take a complete course of study and attend classes only on weekends. </t>
    </r>
  </si>
  <si>
    <r>
      <rPr>
        <rFont val="Calibri"/>
        <b/>
        <color rgb="FF000000"/>
        <sz val="12.0"/>
      </rPr>
      <t>White:</t>
    </r>
    <r>
      <rPr>
        <rFont val="Calibri"/>
        <b val="0"/>
        <i/>
        <color rgb="FF000000"/>
        <sz val="12.0"/>
      </rPr>
      <t xml:space="preserve"> </t>
    </r>
    <r>
      <rPr>
        <rFont val="Calibri"/>
        <b val="0"/>
        <color rgb="FF000000"/>
        <sz val="12.0"/>
      </rPr>
      <t>A person having origins in any of the original peoples of Europe, the Middle East, or North Africa.</t>
    </r>
  </si>
  <si>
    <r>
      <rPr>
        <rFont val="Calibri"/>
        <b/>
        <color rgb="FF000000"/>
        <sz val="12.0"/>
      </rPr>
      <t xml:space="preserve">*Women’s center: </t>
    </r>
    <r>
      <rPr>
        <rFont val="Calibri"/>
        <b val="0"/>
        <color rgb="FF000000"/>
        <sz val="12.0"/>
      </rPr>
      <t>Center with programs, academic activities, and/or services intended to promote an understanding of the evolving roles of women.</t>
    </r>
  </si>
  <si>
    <r>
      <rPr>
        <rFont val="Calibri"/>
        <b/>
        <color rgb="FF000000"/>
        <sz val="12.0"/>
      </rPr>
      <t xml:space="preserve">Work experience (as admission factor): </t>
    </r>
    <r>
      <rPr>
        <rFont val="Calibri"/>
        <b val="0"/>
        <color rgb="FF000000"/>
        <sz val="12.0"/>
      </rPr>
      <t>Special consideration given to students who have been employed prior to application, whether for relevance to major, demonstration of employment-related skills, or as explanation of student’s academic and extracurricular record.</t>
    </r>
  </si>
  <si>
    <t>FINANCIAL AID DEFINITIONS</t>
  </si>
  <si>
    <r>
      <rPr>
        <rFont val="Calibri"/>
        <b/>
        <color rgb="FF000000"/>
        <sz val="12.0"/>
      </rPr>
      <t xml:space="preserve">External scholarships and grants: </t>
    </r>
    <r>
      <rPr>
        <rFont val="Calibri"/>
        <b val="0"/>
        <color rgb="FF000000"/>
        <sz val="12.0"/>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</si>
  <si>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rFont val="Calibri"/>
        <b/>
        <color rgb="FF000000"/>
        <sz val="12.0"/>
      </rPr>
      <t xml:space="preserve">Financial aid applicant: </t>
    </r>
    <r>
      <rPr>
        <rFont val="Calibri"/>
        <b val="0"/>
        <color rgb="FF000000"/>
        <sz val="12.0"/>
      </rPr>
      <t xml:space="preserve">Any applicant who submits </t>
    </r>
    <r>
      <rPr>
        <rFont val="Calibri"/>
        <b/>
        <color rgb="FF000000"/>
        <sz val="12.0"/>
      </rPr>
      <t>any one of</t>
    </r>
    <r>
      <rPr>
        <rFont val="Calibri"/>
        <b val="0"/>
        <color rgb="FF000000"/>
        <sz val="12.0"/>
      </rPr>
      <t xml:space="preserve"> the institutionally required financial aid applications/forms, such as the FAFSA. </t>
    </r>
  </si>
  <si>
    <r>
      <rPr>
        <rFont val="Calibri"/>
        <b/>
        <color rgb="FF000000"/>
        <sz val="12.0"/>
      </rPr>
      <t xml:space="preserve">Indebtedness: </t>
    </r>
    <r>
      <rPr>
        <rFont val="Calibri"/>
        <b val="0"/>
        <color rgb="FF000000"/>
        <sz val="12.0"/>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rFont val="Calibri"/>
        <b/>
        <color rgb="FF000000"/>
        <sz val="12.0"/>
      </rPr>
      <t>should</t>
    </r>
    <r>
      <rPr>
        <rFont val="Calibri"/>
        <b val="0"/>
        <color rgb="FF000000"/>
        <sz val="12.0"/>
      </rPr>
      <t xml:space="preserve"> be included.</t>
    </r>
  </si>
  <si>
    <r>
      <rPr>
        <rFont val="Calibri"/>
        <b/>
        <color rgb="FF000000"/>
        <sz val="12.0"/>
      </rPr>
      <t>Institutional scholarships and grants</t>
    </r>
    <r>
      <rPr>
        <rFont val="Calibri"/>
        <b val="0"/>
        <color rgb="FF000000"/>
        <sz val="12.0"/>
      </rPr>
      <t>: Endowed scholarships, annual gifts and tuition funded grants for which the institution determines the recipient.</t>
    </r>
  </si>
  <si>
    <r>
      <rPr>
        <rFont val="Calibri"/>
        <b/>
        <color rgb="FF000000"/>
        <sz val="12.0"/>
      </rPr>
      <t xml:space="preserve">Financial need: </t>
    </r>
    <r>
      <rPr>
        <rFont val="Calibri"/>
        <b val="0"/>
        <color rgb="FF000000"/>
        <sz val="12.0"/>
      </rPr>
      <t xml:space="preserve">As determined by your institution using the federal methodology and/or your institution's own standards. </t>
    </r>
  </si>
  <si>
    <r>
      <rPr>
        <rFont val="Calibri"/>
        <b/>
        <color rgb="FF000000"/>
        <sz val="12.0"/>
      </rPr>
      <t xml:space="preserve">Need-based aid: </t>
    </r>
    <r>
      <rPr>
        <rFont val="Calibri"/>
        <b val="0"/>
        <color rgb="FF000000"/>
        <sz val="12.0"/>
      </rPr>
      <t>College-funded or college-administered award from institutional, state, federal, or other sources for which a student must have financial need to qualify. This includes both institutional and non-institutional student aid (grants, jobs, and loans).</t>
    </r>
  </si>
  <si>
    <r>
      <rPr>
        <rFont val="Calibri"/>
        <b/>
        <color rgb="FF000000"/>
        <sz val="12.0"/>
      </rPr>
      <t xml:space="preserve">Need-based scholarship or grant aid: </t>
    </r>
    <r>
      <rPr>
        <rFont val="Calibri"/>
        <b val="0"/>
        <color rgb="FF000000"/>
        <sz val="12.0"/>
      </rPr>
      <t>Scholarships and grants from institutional, state, federal, or other sources for which a student must have financial need to qualify.</t>
    </r>
  </si>
  <si>
    <r>
      <rPr>
        <rFont val="Calibri"/>
        <b/>
        <color rgb="FF000000"/>
        <sz val="12.0"/>
      </rPr>
      <t xml:space="preserve">Need-based self-help aid: </t>
    </r>
    <r>
      <rPr>
        <rFont val="Calibri"/>
        <b val="0"/>
        <color rgb="FF000000"/>
        <sz val="12.0"/>
      </rPr>
      <t>Loans and jobs from institutional, state, federal, or other sources for which a student must demonstrate financial need to qualify.</t>
    </r>
  </si>
  <si>
    <r>
      <rPr>
        <rFont val="Calibri"/>
        <b/>
        <color rgb="FF000000"/>
        <sz val="12.0"/>
      </rPr>
      <t xml:space="preserve">Non-need-based scholarship or grant aid: </t>
    </r>
    <r>
      <rPr>
        <rFont val="Calibri"/>
        <b val="0"/>
        <color rgb="FF000000"/>
        <sz val="12.0"/>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</si>
  <si>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</si>
  <si>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</si>
  <si>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</si>
  <si>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</si>
  <si>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</si>
  <si>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</si>
  <si>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</si>
  <si>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</si>
  <si>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</si>
  <si>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</si>
  <si>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rPr>
        <rFont val="Calibri"/>
        <b/>
        <color rgb="FF000000"/>
        <sz val="12.0"/>
      </rPr>
      <t xml:space="preserve">Non-need-based self-help aid: </t>
    </r>
    <r>
      <rPr>
        <rFont val="Calibri"/>
        <b val="0"/>
        <color rgb="FF000000"/>
        <sz val="12.0"/>
      </rPr>
      <t>Loans and jobs from institutional, state, or other sources for which a student need not demonstrate financial need to qualify.</t>
    </r>
  </si>
  <si>
    <r>
      <rPr>
        <rFont val="Calibri"/>
        <b/>
        <color rgb="FF000000"/>
        <sz val="12.0"/>
      </rPr>
      <t>Work study and employment</t>
    </r>
    <r>
      <rPr>
        <rFont val="Calibri"/>
        <b val="0"/>
        <color rgb="FF000000"/>
        <sz val="12.0"/>
      </rPr>
      <t>: Federal and state work study aid, and any employment packaged by your institution in financial aid awards.</t>
    </r>
  </si>
  <si>
    <t xml:space="preserve">A.5 </t>
  </si>
  <si>
    <t>C.8</t>
  </si>
  <si>
    <t>D.3</t>
  </si>
  <si>
    <t>D.9</t>
  </si>
  <si>
    <t>D.18</t>
  </si>
  <si>
    <t>E.1</t>
  </si>
  <si>
    <t>E.2</t>
  </si>
  <si>
    <t>F.2</t>
  </si>
  <si>
    <t>F.3</t>
  </si>
  <si>
    <t>F.4</t>
  </si>
  <si>
    <t>G</t>
  </si>
  <si>
    <t>H6</t>
  </si>
  <si>
    <t>H7</t>
  </si>
  <si>
    <t>H8</t>
  </si>
  <si>
    <t>H12</t>
  </si>
  <si>
    <t>H13</t>
  </si>
  <si>
    <t>H14 Non Need</t>
  </si>
  <si>
    <t>H14 Need Based</t>
  </si>
  <si>
    <t xml:space="preserve">Accelerated program </t>
  </si>
  <si>
    <t>Arts/fine arts</t>
  </si>
  <si>
    <t>Army - On Campus</t>
  </si>
  <si>
    <t>Army - At cooperating institution</t>
  </si>
  <si>
    <t>Naval - Marine Option</t>
  </si>
  <si>
    <t>Naval - On Campus</t>
  </si>
  <si>
    <t>International Student Organization</t>
  </si>
  <si>
    <t>Naval - At cooperating institution</t>
  </si>
  <si>
    <t>Intensive writing</t>
  </si>
  <si>
    <t xml:space="preserve">Exchange student program (domestic) </t>
  </si>
  <si>
    <t>Air Force - On Campus</t>
  </si>
  <si>
    <t>Air Force - At cooperating institution</t>
  </si>
  <si>
    <t>Science (biological or physical)</t>
  </si>
  <si>
    <t xml:space="preserve">Other </t>
  </si>
  <si>
    <t>Radio station</t>
  </si>
  <si>
    <t>Student government</t>
  </si>
  <si>
    <t>Student newspaper</t>
  </si>
  <si>
    <t>Undergraduate research</t>
  </si>
  <si>
    <t>Student-run film society</t>
  </si>
  <si>
    <t>Symphony orchestra</t>
  </si>
  <si>
    <t>Television station</t>
  </si>
  <si>
    <t>Yearbook</t>
  </si>
  <si>
    <t>Alabama</t>
  </si>
  <si>
    <t>Open admission policy as described above for all students</t>
  </si>
  <si>
    <t>Required to be considered for admission</t>
  </si>
  <si>
    <t xml:space="preserve">On a rolling basis beginning (date) </t>
  </si>
  <si>
    <t>Must reply by set date</t>
  </si>
  <si>
    <t>Yes, in full</t>
  </si>
  <si>
    <t>Course(s)</t>
  </si>
  <si>
    <t>Federal methodology (FM)</t>
  </si>
  <si>
    <t>Alaska</t>
  </si>
  <si>
    <t>Aaland Islands</t>
  </si>
  <si>
    <t>Private (Nonprofit)</t>
  </si>
  <si>
    <t>Men's College</t>
  </si>
  <si>
    <t>Quarter</t>
  </si>
  <si>
    <t>High school diploma is required and GED is not accepted</t>
  </si>
  <si>
    <t>Recommend</t>
  </si>
  <si>
    <t>Open admission policy as described above for most students, but selective admission for out-of-state students</t>
  </si>
  <si>
    <t>Required for some</t>
  </si>
  <si>
    <t>Free</t>
  </si>
  <si>
    <t xml:space="preserve">By (date) </t>
  </si>
  <si>
    <t>No set date</t>
  </si>
  <si>
    <t>Recommended of All</t>
  </si>
  <si>
    <t>Projections</t>
  </si>
  <si>
    <t>2022-2023 Final</t>
  </si>
  <si>
    <t>Institutional methodology (IM)</t>
  </si>
  <si>
    <t>Arizona</t>
  </si>
  <si>
    <t xml:space="preserve">Afghanistan </t>
  </si>
  <si>
    <t>Proprietary</t>
  </si>
  <si>
    <t>Women's College</t>
  </si>
  <si>
    <t>Trimester</t>
  </si>
  <si>
    <t>High school diploma or equivalent is not required</t>
  </si>
  <si>
    <t>Neither require nor recommend</t>
  </si>
  <si>
    <t>Open admission policy as described above for most students, but selective admission to some programs</t>
  </si>
  <si>
    <t>Recommended</t>
  </si>
  <si>
    <t>Reduced</t>
  </si>
  <si>
    <t>Not Available</t>
  </si>
  <si>
    <t>Arkansas</t>
  </si>
  <si>
    <t>Albania</t>
  </si>
  <si>
    <t>4-1-4</t>
  </si>
  <si>
    <t>Not required for admission, but considered for some</t>
  </si>
  <si>
    <t>Recommended of Some</t>
  </si>
  <si>
    <t>Algeria</t>
  </si>
  <si>
    <t>Continuous</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</si>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</sst>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00000"/>
    <numFmt numFmtId="165" formatCode="[&lt;=9999999]###\-####;\(###\)\ ###\-####"/>
    <numFmt numFmtId="166" formatCode="#,##0.0"/>
    <numFmt numFmtId="167" formatCode="m/d/yyyy"/>
    <numFmt numFmtId="168" formatCode="0.0%"/>
    <numFmt numFmtId="169" formatCode="0.0"/>
    <numFmt numFmtId="170" formatCode="m/d"/>
    <numFmt numFmtId="171" formatCode="&quot;$&quot;#,##0.00"/>
    <numFmt numFmtId="172" formatCode="&quot;$&quot;#,##0"/>
  </numFmts>
  <fonts count="61">
    <font>
      <sz val="12.0"/>
      <color theme="1"/>
      <name val="Calibri"/>
      <scheme val="minor"/>
    </font>
    <font>
      <b/>
      <sz val="12.0"/>
      <color theme="1"/>
      <name val="Calibri"/>
    </font>
    <font>
      <sz val="12.0"/>
      <color theme="1"/>
      <name val="Calibri"/>
    </font>
    <font>
      <color theme="1"/>
      <name val="Calibri"/>
      <scheme val="minor"/>
    </font>
    <font>
      <u/>
      <sz val="12.0"/>
      <color theme="4"/>
      <name val="Calibri"/>
    </font>
    <font>
      <b/>
      <sz val="14.0"/>
      <color theme="1"/>
      <name val="Calibri"/>
    </font>
    <font/>
    <font>
      <u/>
      <sz val="12.0"/>
      <color theme="4"/>
      <name val="Calibri"/>
    </font>
    <font>
      <u/>
      <sz val="12.0"/>
      <color theme="4"/>
      <name val="Calibri"/>
    </font>
    <font>
      <i/>
      <sz val="12.0"/>
      <color theme="1"/>
      <name val="Calibri"/>
    </font>
    <font>
      <b/>
      <sz val="12.0"/>
      <color rgb="FFC00000"/>
      <name val="Calibri"/>
    </font>
    <font>
      <u/>
      <sz val="12.0"/>
      <color theme="4"/>
      <name val="Calibri"/>
    </font>
    <font>
      <u/>
      <sz val="12.0"/>
      <color theme="4"/>
      <name val="Calibri"/>
    </font>
    <font>
      <u/>
      <sz val="12.0"/>
      <color theme="4"/>
      <name val="Calibri"/>
    </font>
    <font>
      <sz val="10.0"/>
      <color theme="1"/>
      <name val="Calibri"/>
    </font>
    <font>
      <u/>
      <sz val="12.0"/>
      <color theme="4"/>
      <name val="Calibri"/>
    </font>
    <font>
      <u/>
      <sz val="12.0"/>
      <color theme="4"/>
      <name val="Calibri"/>
    </font>
    <font>
      <sz val="14.0"/>
      <color theme="1"/>
      <name val="Calibri"/>
    </font>
    <font>
      <b/>
      <color rgb="FF9C0006"/>
      <name val="Calibri"/>
      <scheme val="minor"/>
    </font>
    <font>
      <u/>
      <sz val="12.0"/>
      <color theme="4"/>
      <name val="Calibri"/>
    </font>
    <font>
      <sz val="11.0"/>
      <color rgb="FF000000"/>
      <name val="Calibri"/>
    </font>
    <font>
      <u/>
      <sz val="11.0"/>
      <color theme="4"/>
      <name val="Calibri"/>
    </font>
    <font>
      <b/>
      <sz val="10.0"/>
      <color rgb="FF000000"/>
      <name val="Calibri"/>
    </font>
    <font>
      <b/>
      <sz val="11.0"/>
      <color theme="0"/>
      <name val="Calibri"/>
    </font>
    <font>
      <b/>
      <sz val="11.0"/>
      <color rgb="FF000000"/>
      <name val="Calibri"/>
    </font>
    <font>
      <sz val="11.0"/>
      <color theme="1"/>
      <name val="Calibri"/>
    </font>
    <font>
      <b/>
      <sz val="11.0"/>
      <color theme="1"/>
      <name val="Calibri"/>
    </font>
    <font>
      <b/>
      <sz val="12.0"/>
      <color rgb="FF9C0006"/>
      <name val="Calibri"/>
    </font>
    <font>
      <sz val="12.0"/>
      <color rgb="FF000000"/>
      <name val="Calibri"/>
    </font>
    <font>
      <sz val="12.0"/>
      <color rgb="FF333333"/>
      <name val="Calibri"/>
    </font>
    <font>
      <b/>
      <sz val="12.0"/>
      <color rgb="FF000000"/>
      <name val="Calibri"/>
    </font>
    <font>
      <b/>
      <sz val="10.0"/>
      <color rgb="FF000000"/>
      <name val="Times New Roman"/>
    </font>
    <font>
      <b/>
      <sz val="12.0"/>
      <color theme="0"/>
      <name val="Calibri"/>
    </font>
    <font>
      <i/>
      <sz val="11.0"/>
      <color rgb="FF000000"/>
      <name val="Calibri"/>
    </font>
    <font>
      <b/>
      <sz val="10.0"/>
      <color rgb="FFC00000"/>
      <name val="Calibri"/>
    </font>
    <font>
      <b/>
      <color rgb="FFC00000"/>
      <name val="Calibri"/>
      <scheme val="minor"/>
    </font>
    <font>
      <b/>
      <sz val="14.0"/>
      <color rgb="FF000000"/>
      <name val="Calibri"/>
    </font>
    <font>
      <b/>
      <sz val="10.0"/>
      <color rgb="FF9C0006"/>
      <name val="Arial"/>
    </font>
    <font>
      <i/>
      <sz val="12.0"/>
      <color rgb="FF000000"/>
      <name val="Calibri"/>
    </font>
    <font>
      <b/>
      <i/>
      <sz val="12.0"/>
      <color rgb="FFC00000"/>
      <name val="Calibri"/>
    </font>
    <font>
      <sz val="10.0"/>
      <color rgb="FF1F1F1F"/>
      <name val="Arial"/>
    </font>
    <font>
      <i/>
      <sz val="14.0"/>
      <color rgb="FF000000"/>
      <name val="Calibri"/>
    </font>
    <font>
      <b/>
      <color rgb="FF980000"/>
      <name val="Calibri"/>
      <scheme val="minor"/>
    </font>
    <font>
      <b/>
      <sz val="18.0"/>
      <color rgb="FFFF0000"/>
      <name val="Calibri"/>
    </font>
    <font>
      <u/>
      <sz val="12.0"/>
      <color rgb="FF4472C4"/>
      <name val="Calibri"/>
    </font>
    <font>
      <u/>
      <sz val="12.0"/>
      <color theme="4"/>
      <name val="Calibri"/>
    </font>
    <font>
      <sz val="12.0"/>
      <color rgb="FF000000"/>
      <name val="Times New Roman"/>
    </font>
    <font>
      <sz val="12.0"/>
      <color rgb="FF000000"/>
      <name val="Noto Sans Symbols"/>
    </font>
    <font>
      <b/>
      <sz val="14.0"/>
      <color rgb="FFC00000"/>
      <name val="Calibri"/>
    </font>
    <font>
      <b/>
      <sz val="12.0"/>
      <color rgb="FFFF0000"/>
      <name val="Calibri"/>
    </font>
    <font>
      <b/>
      <i/>
      <sz val="12.0"/>
      <color theme="1"/>
      <name val="Calibri"/>
    </font>
    <font>
      <sz val="12.0"/>
      <color rgb="FFFF0000"/>
      <name val="Calibri"/>
    </font>
    <font>
      <b/>
      <color theme="1"/>
      <name val="Calibri"/>
      <scheme val="minor"/>
    </font>
    <font>
      <sz val="12.0"/>
      <color rgb="FF1E1E1E"/>
      <name val="Calibri"/>
    </font>
    <font>
      <b/>
      <sz val="9.0"/>
      <color theme="1"/>
      <name val="Arial"/>
    </font>
    <font>
      <sz val="12.0"/>
      <color theme="1"/>
      <name val="Arial"/>
    </font>
    <font>
      <b/>
      <sz val="12.0"/>
      <color theme="1"/>
      <name val="Arial"/>
    </font>
    <font>
      <b/>
      <i/>
      <sz val="12.0"/>
      <color rgb="FF000000"/>
      <name val="Calibri"/>
    </font>
    <font>
      <b/>
      <sz val="20.0"/>
      <color theme="1"/>
      <name val="Calibri"/>
    </font>
    <font>
      <u/>
      <sz val="12.0"/>
      <color theme="4"/>
      <name val="Calibri"/>
    </font>
    <font>
      <sz val="20.0"/>
      <color theme="1"/>
      <name val="Calibri"/>
    </font>
  </fonts>
  <fills count="7">
    <fill>
      <patternFill patternType="none"/>
    </fill>
    <fill>
      <patternFill patternType="lightGray"/>
    </fill>
    <fill>
      <patternFill patternType="solid">
        <fgColor theme="6"/>
        <bgColor theme="6"/>
      </patternFill>
    </fill>
    <fill>
      <patternFill patternType="solid">
        <fgColor rgb="FFBFBFBF"/>
        <bgColor rgb="FFBFBFBF"/>
      </patternFill>
    </fill>
    <fill>
      <patternFill patternType="solid">
        <fgColor rgb="FFD8D8D8"/>
        <bgColor rgb="FFD8D8D8"/>
      </patternFill>
    </fill>
    <fill>
      <patternFill patternType="solid">
        <fgColor theme="1"/>
        <bgColor theme="1"/>
      </patternFill>
    </fill>
    <fill>
      <patternFill patternType="solid">
        <fgColor rgb="FF000000"/>
        <bgColor rgb="FF000000"/>
      </patternFill>
    </fill>
  </fills>
  <borders count="26">
    <border/>
    <border>
      <left/>
      <top/>
      <bottom/>
    </border>
    <border>
      <top/>
      <bottom/>
    </border>
    <border>
      <right/>
      <top/>
      <bottom/>
    </border>
    <border>
      <left style="thin">
        <color rgb="FF000000"/>
      </left>
      <right style="thin">
        <color rgb="FF000000"/>
      </right>
      <top style="thin">
        <color rgb="FF000000"/>
      </top>
      <bottom style="thin">
        <color rgb="FF000000"/>
      </bottom>
    </border>
    <border>
      <right style="thin">
        <color rgb="FF000000"/>
      </right>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top style="thin">
        <color rgb="FF000000"/>
      </top>
      <bottom style="thin">
        <color rgb="FF000000"/>
      </bottom>
    </border>
    <border>
      <left/>
      <top style="thin">
        <color rgb="FF000000"/>
      </top>
      <bottom style="thin">
        <color rgb="FF000000"/>
      </bottom>
    </border>
    <border>
      <top style="thin">
        <color rgb="FF000000"/>
      </top>
      <bottom style="thin">
        <color rgb="FF000000"/>
      </bottom>
    </border>
    <border>
      <left style="thin">
        <color rgb="FF000000"/>
      </left>
      <right/>
      <top/>
      <bottom style="thin">
        <color rgb="FF000000"/>
      </bottom>
    </border>
    <border>
      <left/>
      <top/>
      <bottom style="thin">
        <color rgb="FF000000"/>
      </bottom>
    </border>
    <border>
      <top/>
      <bottom style="thin">
        <color rgb="FF000000"/>
      </bottom>
    </border>
    <border>
      <right style="thin">
        <color rgb="FF000000"/>
      </right>
      <top/>
      <bottom style="thin">
        <color rgb="FF000000"/>
      </bottom>
    </border>
    <border>
      <left style="thin">
        <color rgb="FF000000"/>
      </left>
    </border>
    <border>
      <right/>
      <top/>
      <bottom style="thin">
        <color rgb="FF000000"/>
      </bottom>
    </border>
    <border>
      <bottom style="thin">
        <color rgb="FF000000"/>
      </bottom>
    </border>
    <border>
      <left style="thin">
        <color rgb="FF000000"/>
      </left>
      <right style="thin">
        <color rgb="FF000000"/>
      </right>
      <bottom style="thin">
        <color rgb="FF000000"/>
      </bottom>
    </border>
    <border>
      <left/>
      <right style="thin">
        <color rgb="FF000000"/>
      </right>
      <top style="thin">
        <color rgb="FF000000"/>
      </top>
      <bottom style="thin">
        <color rgb="FF000000"/>
      </bottom>
    </border>
    <border>
      <top style="thin">
        <color rgb="FF000000"/>
      </top>
    </border>
    <border>
      <left/>
      <right/>
      <top/>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bottom style="thin">
        <color rgb="FF000000"/>
      </bottom>
    </border>
  </borders>
  <cellStyleXfs count="1">
    <xf borderId="0" fillId="0" fontId="0" numFmtId="0" applyAlignment="1" applyFont="1"/>
  </cellStyleXfs>
  <cellXfs count="340">
    <xf borderId="0" fillId="0" fontId="0" numFmtId="0" xfId="0" applyAlignment="1" applyFont="1">
      <alignment readingOrder="0" shrinkToFit="0" vertical="bottom" wrapText="0"/>
    </xf>
    <xf borderId="0" fillId="0" fontId="1" numFmtId="0" xfId="0" applyAlignment="1" applyFont="1">
      <alignment horizontal="center"/>
    </xf>
    <xf borderId="0" fillId="0" fontId="2" numFmtId="0" xfId="0" applyAlignment="1" applyFont="1">
      <alignment horizontal="left" shrinkToFit="0" vertical="top" wrapText="1"/>
    </xf>
    <xf borderId="0" fillId="0" fontId="1" numFmtId="0" xfId="0" applyFont="1"/>
    <xf borderId="0" fillId="0" fontId="3" numFmtId="0" xfId="0" applyFont="1"/>
    <xf borderId="0" fillId="0" fontId="2" numFmtId="0" xfId="0" applyAlignment="1" applyFont="1">
      <alignment horizontal="left" shrinkToFit="0" wrapText="1"/>
    </xf>
    <xf borderId="0" fillId="0" fontId="2" numFmtId="0" xfId="0" applyAlignment="1" applyFont="1">
      <alignment shrinkToFit="0" wrapText="1"/>
    </xf>
    <xf borderId="0" fillId="0" fontId="4" numFmtId="0" xfId="0" applyAlignment="1" applyFont="1">
      <alignment horizontal="center"/>
    </xf>
    <xf borderId="1" fillId="2" fontId="5" numFmtId="0" xfId="0" applyAlignment="1" applyBorder="1" applyFill="1" applyFont="1">
      <alignment horizontal="center"/>
    </xf>
    <xf borderId="2" fillId="0" fontId="6" numFmtId="0" xfId="0" applyBorder="1" applyFont="1"/>
    <xf borderId="3" fillId="0" fontId="6" numFmtId="0" xfId="0" applyBorder="1" applyFont="1"/>
    <xf borderId="0" fillId="0" fontId="5" numFmtId="0" xfId="0" applyFont="1"/>
    <xf borderId="0" fillId="0" fontId="2" numFmtId="0" xfId="0" applyAlignment="1" applyFont="1">
      <alignment horizontal="left"/>
    </xf>
    <xf borderId="4" fillId="0" fontId="2" numFmtId="0" xfId="0" applyAlignment="1" applyBorder="1" applyFont="1">
      <alignment horizontal="center" shrinkToFit="0" vertical="center" wrapText="1"/>
    </xf>
    <xf borderId="5" fillId="0" fontId="6" numFmtId="0" xfId="0" applyBorder="1" applyFont="1"/>
    <xf borderId="4" fillId="0" fontId="2" numFmtId="164" xfId="0" applyAlignment="1" applyBorder="1" applyFont="1" applyNumberFormat="1">
      <alignment horizontal="center" shrinkToFit="0" vertical="center" wrapText="1"/>
    </xf>
    <xf borderId="0" fillId="0" fontId="2" numFmtId="0" xfId="0" applyAlignment="1" applyFont="1">
      <alignment horizontal="left" vertical="top"/>
    </xf>
    <xf borderId="4" fillId="0" fontId="2" numFmtId="165" xfId="0" applyAlignment="1" applyBorder="1" applyFont="1" applyNumberFormat="1">
      <alignment horizontal="center" shrinkToFit="0" vertical="center" wrapText="1"/>
    </xf>
    <xf borderId="4" fillId="0" fontId="2" numFmtId="1" xfId="0" applyAlignment="1" applyBorder="1" applyFont="1" applyNumberFormat="1">
      <alignment horizontal="center" shrinkToFit="0" vertical="center" wrapText="1"/>
    </xf>
    <xf borderId="4" fillId="0" fontId="7" numFmtId="0" xfId="0" applyBorder="1" applyFont="1"/>
    <xf borderId="0" fillId="0" fontId="8" numFmtId="0" xfId="0" applyAlignment="1" applyFont="1">
      <alignment horizontal="center" vertical="center"/>
    </xf>
    <xf borderId="4" fillId="0" fontId="2" numFmtId="0" xfId="0" applyAlignment="1" applyBorder="1" applyFont="1">
      <alignment horizontal="center"/>
    </xf>
    <xf borderId="0" fillId="0" fontId="2" numFmtId="0" xfId="0" applyAlignment="1" applyFont="1">
      <alignment horizontal="center"/>
    </xf>
    <xf borderId="0" fillId="0" fontId="2" numFmtId="0" xfId="0" applyAlignment="1" applyFont="1">
      <alignment shrinkToFit="0" vertical="top" wrapText="1"/>
    </xf>
    <xf borderId="0" fillId="0" fontId="9" numFmtId="0" xfId="0" applyAlignment="1" applyFont="1">
      <alignment horizontal="right" shrinkToFit="0" vertical="top" wrapText="1"/>
    </xf>
    <xf borderId="4" fillId="0" fontId="10" numFmtId="0" xfId="0" applyAlignment="1" applyBorder="1" applyFont="1">
      <alignment horizontal="left" shrinkToFit="0" vertical="top" wrapText="1"/>
    </xf>
    <xf borderId="0" fillId="0" fontId="9" numFmtId="0" xfId="0" applyFont="1"/>
    <xf borderId="5" fillId="0" fontId="2" numFmtId="0" xfId="0" applyBorder="1" applyFont="1"/>
    <xf borderId="0" fillId="0" fontId="11" numFmtId="0" xfId="0" applyAlignment="1" applyFont="1">
      <alignment horizontal="center" shrinkToFit="0" vertical="center" wrapText="1"/>
    </xf>
    <xf borderId="4" fillId="0" fontId="2" numFmtId="0" xfId="0" applyAlignment="1" applyBorder="1" applyFont="1">
      <alignment horizontal="center" vertical="center"/>
    </xf>
    <xf borderId="4" fillId="0" fontId="2" numFmtId="164" xfId="0" applyAlignment="1" applyBorder="1" applyFont="1" applyNumberFormat="1">
      <alignment horizontal="center" vertical="center"/>
    </xf>
    <xf borderId="4" fillId="0" fontId="2" numFmtId="165" xfId="0" applyAlignment="1" applyBorder="1" applyFont="1" applyNumberFormat="1">
      <alignment horizontal="center" vertical="center"/>
    </xf>
    <xf borderId="4" fillId="0" fontId="12" numFmtId="0" xfId="0" applyAlignment="1" applyBorder="1" applyFont="1">
      <alignment horizontal="center" vertical="center"/>
    </xf>
    <xf borderId="4" fillId="0" fontId="13" numFmtId="49" xfId="0" applyAlignment="1" applyBorder="1" applyFont="1" applyNumberFormat="1">
      <alignment horizontal="center"/>
    </xf>
    <xf borderId="0" fillId="0" fontId="14" numFmtId="0" xfId="0" applyFont="1"/>
    <xf borderId="4" fillId="0" fontId="15" numFmtId="0" xfId="0" applyAlignment="1" applyBorder="1" applyFont="1">
      <alignment horizontal="center"/>
    </xf>
    <xf borderId="0" fillId="0" fontId="16" numFmtId="0" xfId="0" applyFont="1"/>
    <xf borderId="4" fillId="0" fontId="2" numFmtId="0" xfId="0" applyAlignment="1" applyBorder="1" applyFont="1">
      <alignment horizontal="left" shrinkToFit="0" vertical="top" wrapText="1"/>
    </xf>
    <xf borderId="4" fillId="0" fontId="17" numFmtId="49" xfId="0" applyAlignment="1" applyBorder="1" applyFont="1" applyNumberFormat="1">
      <alignment horizontal="center"/>
    </xf>
    <xf borderId="4" fillId="0" fontId="17" numFmtId="0" xfId="0" applyAlignment="1" applyBorder="1" applyFont="1">
      <alignment horizontal="center"/>
    </xf>
    <xf borderId="0" fillId="0" fontId="2" numFmtId="0" xfId="0" applyFont="1"/>
    <xf borderId="0" fillId="0" fontId="17" numFmtId="0" xfId="0" applyFont="1"/>
    <xf borderId="0" fillId="0" fontId="5" numFmtId="0" xfId="0" applyAlignment="1" applyFont="1">
      <alignment readingOrder="0"/>
    </xf>
    <xf borderId="0" fillId="0" fontId="18" numFmtId="0" xfId="0" applyAlignment="1" applyFont="1">
      <alignment readingOrder="0"/>
    </xf>
    <xf borderId="0" fillId="0" fontId="19" numFmtId="0" xfId="0" applyAlignment="1" applyFont="1">
      <alignment horizontal="left" shrinkToFit="0" vertical="top" wrapText="1"/>
    </xf>
    <xf borderId="1" fillId="3" fontId="5" numFmtId="0" xfId="0" applyAlignment="1" applyBorder="1" applyFill="1" applyFont="1">
      <alignment horizontal="center"/>
    </xf>
    <xf borderId="0" fillId="0" fontId="20" numFmtId="0" xfId="0" applyAlignment="1" applyFont="1">
      <alignment horizontal="left" shrinkToFit="0" vertical="top" wrapText="1"/>
    </xf>
    <xf borderId="0" fillId="0" fontId="21" numFmtId="0" xfId="0" applyFont="1"/>
    <xf borderId="0" fillId="0" fontId="22" numFmtId="0" xfId="0" applyAlignment="1" applyFont="1">
      <alignment vertical="center"/>
    </xf>
    <xf borderId="4" fillId="0" fontId="2" numFmtId="0" xfId="0" applyBorder="1" applyFont="1"/>
    <xf borderId="6" fillId="4" fontId="1" numFmtId="0" xfId="0" applyAlignment="1" applyBorder="1" applyFill="1" applyFont="1">
      <alignment horizontal="center" vertical="center"/>
    </xf>
    <xf borderId="7" fillId="0" fontId="6" numFmtId="0" xfId="0" applyBorder="1" applyFont="1"/>
    <xf borderId="4" fillId="0" fontId="2" numFmtId="0" xfId="0" applyAlignment="1" applyBorder="1" applyFont="1">
      <alignment shrinkToFit="0" wrapText="1"/>
    </xf>
    <xf borderId="4" fillId="0" fontId="1" numFmtId="0" xfId="0" applyAlignment="1" applyBorder="1" applyFont="1">
      <alignment horizontal="center" shrinkToFit="0" vertical="center" wrapText="1"/>
    </xf>
    <xf borderId="8" fillId="5" fontId="23" numFmtId="0" xfId="0" applyBorder="1" applyFill="1" applyFont="1"/>
    <xf borderId="9" fillId="5" fontId="23" numFmtId="0" xfId="0" applyAlignment="1" applyBorder="1" applyFont="1">
      <alignment horizontal="center"/>
    </xf>
    <xf borderId="10" fillId="0" fontId="6" numFmtId="0" xfId="0" applyBorder="1" applyFont="1"/>
    <xf borderId="4" fillId="0" fontId="20" numFmtId="0" xfId="0" applyAlignment="1" applyBorder="1" applyFont="1">
      <alignment horizontal="left" shrinkToFit="0" vertical="center" wrapText="1"/>
    </xf>
    <xf borderId="4" fillId="0" fontId="2" numFmtId="166" xfId="0" applyAlignment="1" applyBorder="1" applyFont="1" applyNumberFormat="1">
      <alignment horizontal="center" vertical="center"/>
    </xf>
    <xf borderId="4" fillId="4" fontId="24" numFmtId="0" xfId="0" applyAlignment="1" applyBorder="1" applyFont="1">
      <alignment horizontal="right" shrinkToFit="0" vertical="center" wrapText="1"/>
    </xf>
    <xf borderId="4" fillId="4" fontId="1" numFmtId="166" xfId="0" applyAlignment="1" applyBorder="1" applyFont="1" applyNumberFormat="1">
      <alignment horizontal="center" vertical="center"/>
    </xf>
    <xf borderId="4" fillId="0" fontId="2" numFmtId="166" xfId="0" applyAlignment="1" applyBorder="1" applyFont="1" applyNumberFormat="1">
      <alignment horizontal="center" readingOrder="0" vertical="center"/>
    </xf>
    <xf borderId="0" fillId="0" fontId="24" numFmtId="0" xfId="0" applyAlignment="1" applyFont="1">
      <alignment horizontal="left" shrinkToFit="0" vertical="center" wrapText="1"/>
    </xf>
    <xf borderId="4" fillId="0" fontId="1" numFmtId="166" xfId="0" applyAlignment="1" applyBorder="1" applyFont="1" applyNumberFormat="1">
      <alignment horizontal="center" vertical="center"/>
    </xf>
    <xf borderId="0" fillId="0" fontId="1" numFmtId="166" xfId="0" applyAlignment="1" applyFont="1" applyNumberFormat="1">
      <alignment horizontal="center" vertical="center"/>
    </xf>
    <xf borderId="0" fillId="0" fontId="24" numFmtId="0" xfId="0" applyAlignment="1" applyFont="1">
      <alignment horizontal="right" shrinkToFit="0" vertical="center" wrapText="1"/>
    </xf>
    <xf borderId="11" fillId="5" fontId="23" numFmtId="0" xfId="0" applyAlignment="1" applyBorder="1" applyFont="1">
      <alignment shrinkToFit="0" vertical="center" wrapText="1"/>
    </xf>
    <xf borderId="12" fillId="5" fontId="23" numFmtId="0" xfId="0" applyAlignment="1" applyBorder="1" applyFont="1">
      <alignment horizontal="center" shrinkToFit="0" vertical="center" wrapText="1"/>
    </xf>
    <xf borderId="13" fillId="0" fontId="6" numFmtId="0" xfId="0" applyBorder="1" applyFont="1"/>
    <xf borderId="14" fillId="0" fontId="6" numFmtId="0" xfId="0" applyBorder="1" applyFont="1"/>
    <xf borderId="0" fillId="0" fontId="25" numFmtId="0" xfId="0" applyAlignment="1" applyFont="1">
      <alignment horizontal="left" shrinkToFit="0" vertical="top" wrapText="1"/>
    </xf>
    <xf borderId="0" fillId="0" fontId="25" numFmtId="0" xfId="0" applyAlignment="1" applyFont="1">
      <alignment horizontal="left" shrinkToFit="0" vertical="center" wrapText="1"/>
    </xf>
    <xf borderId="0" fillId="0" fontId="26" numFmtId="0" xfId="0" applyAlignment="1" applyFont="1">
      <alignment horizontal="left" shrinkToFit="0" vertical="center" wrapText="1"/>
    </xf>
    <xf borderId="0" fillId="0" fontId="1" numFmtId="0" xfId="0" applyAlignment="1" applyFont="1">
      <alignment horizontal="center" shrinkToFit="0" vertical="center" wrapText="1"/>
    </xf>
    <xf borderId="0" fillId="0" fontId="2" numFmtId="0" xfId="0" applyAlignment="1" applyFont="1">
      <alignment horizontal="center" shrinkToFit="0" vertical="center" wrapText="1"/>
    </xf>
    <xf borderId="0" fillId="0" fontId="24" numFmtId="0" xfId="0" applyAlignment="1" applyFont="1">
      <alignment shrinkToFit="0" vertical="center" wrapText="1"/>
    </xf>
    <xf borderId="0" fillId="0" fontId="20" numFmtId="0" xfId="0" applyAlignment="1" applyFont="1">
      <alignment horizontal="center" shrinkToFit="0" vertical="center" wrapText="1"/>
    </xf>
    <xf borderId="4" fillId="0" fontId="20" numFmtId="166" xfId="0" applyAlignment="1" applyBorder="1" applyFont="1" applyNumberFormat="1">
      <alignment horizontal="center" shrinkToFit="0" vertical="center" wrapText="1"/>
    </xf>
    <xf borderId="4" fillId="3" fontId="20" numFmtId="166" xfId="0" applyAlignment="1" applyBorder="1" applyFont="1" applyNumberFormat="1">
      <alignment horizontal="center" shrinkToFit="0" vertical="center" wrapText="1"/>
    </xf>
    <xf borderId="4" fillId="3" fontId="2" numFmtId="166" xfId="0" applyAlignment="1" applyBorder="1" applyFont="1" applyNumberFormat="1">
      <alignment horizontal="center" vertical="center"/>
    </xf>
    <xf borderId="0" fillId="0" fontId="2" numFmtId="0" xfId="0" applyAlignment="1" applyFont="1">
      <alignment horizontal="center" vertical="center"/>
    </xf>
    <xf borderId="0" fillId="0" fontId="2" numFmtId="1" xfId="0" applyAlignment="1" applyFont="1" applyNumberFormat="1">
      <alignment horizontal="center" vertical="center"/>
    </xf>
    <xf borderId="0" fillId="0" fontId="20" numFmtId="0" xfId="0" applyAlignment="1" applyFont="1">
      <alignment vertical="center"/>
    </xf>
    <xf borderId="0" fillId="0" fontId="24" numFmtId="0" xfId="0" applyAlignment="1" applyFont="1">
      <alignment horizontal="center" shrinkToFit="0" vertical="center" wrapText="1"/>
    </xf>
    <xf borderId="0" fillId="0" fontId="20" numFmtId="0" xfId="0" applyAlignment="1" applyFont="1">
      <alignment horizontal="right" vertical="center"/>
    </xf>
    <xf borderId="4" fillId="0" fontId="20" numFmtId="166" xfId="0" applyAlignment="1" applyBorder="1" applyFont="1" applyNumberFormat="1">
      <alignment horizontal="center" vertical="center"/>
    </xf>
    <xf borderId="0" fillId="0" fontId="20" numFmtId="0" xfId="0" applyAlignment="1" applyFont="1">
      <alignment horizontal="right" shrinkToFit="0" vertical="center" wrapText="1"/>
    </xf>
    <xf borderId="0" fillId="0" fontId="20" numFmtId="1" xfId="0" applyAlignment="1" applyFont="1" applyNumberFormat="1">
      <alignment horizontal="right" shrinkToFit="0" vertical="center" wrapText="1"/>
    </xf>
    <xf borderId="0" fillId="0" fontId="20" numFmtId="0" xfId="0" applyAlignment="1" applyFont="1">
      <alignment horizontal="left" shrinkToFit="0" vertical="center" wrapText="1"/>
    </xf>
    <xf borderId="0" fillId="0" fontId="2" numFmtId="0" xfId="0" applyAlignment="1" applyFont="1">
      <alignment horizontal="right"/>
    </xf>
    <xf borderId="4" fillId="0" fontId="25" numFmtId="166" xfId="0" applyAlignment="1" applyBorder="1" applyFont="1" applyNumberFormat="1">
      <alignment horizontal="center"/>
    </xf>
    <xf borderId="0" fillId="0" fontId="27" numFmtId="0" xfId="0" applyAlignment="1" applyFont="1">
      <alignment readingOrder="0" shrinkToFit="0" vertical="bottom" wrapText="0"/>
    </xf>
    <xf borderId="4" fillId="0" fontId="25" numFmtId="166" xfId="0" applyAlignment="1" applyBorder="1" applyFont="1" applyNumberFormat="1">
      <alignment horizontal="center" vertical="center"/>
    </xf>
    <xf borderId="15" fillId="0" fontId="20" numFmtId="1" xfId="0" applyAlignment="1" applyBorder="1" applyFont="1" applyNumberFormat="1">
      <alignment horizontal="right" shrinkToFit="0" vertical="center" wrapText="1"/>
    </xf>
    <xf borderId="0" fillId="0" fontId="20" numFmtId="1" xfId="0" applyAlignment="1" applyFont="1" applyNumberFormat="1">
      <alignment horizontal="center" shrinkToFit="0" vertical="center" wrapText="1"/>
    </xf>
    <xf borderId="0" fillId="0" fontId="28" numFmtId="0" xfId="0" applyAlignment="1" applyFont="1">
      <alignment horizontal="left" shrinkToFit="0" vertical="top" wrapText="1"/>
    </xf>
    <xf borderId="0" fillId="0" fontId="28" numFmtId="0" xfId="0" applyAlignment="1" applyFont="1">
      <alignment shrinkToFit="0" vertical="center" wrapText="1"/>
    </xf>
    <xf borderId="0" fillId="0" fontId="29" numFmtId="0" xfId="0" applyAlignment="1" applyFont="1">
      <alignment shrinkToFit="0" vertical="center" wrapText="1"/>
    </xf>
    <xf borderId="0" fillId="0" fontId="30" numFmtId="0" xfId="0" applyAlignment="1" applyFont="1">
      <alignment horizontal="left" shrinkToFit="0" vertical="top" wrapText="1"/>
    </xf>
    <xf borderId="0" fillId="0" fontId="31" numFmtId="0" xfId="0" applyAlignment="1" applyFont="1">
      <alignment horizontal="center" shrinkToFit="0" vertical="top" wrapText="1"/>
    </xf>
    <xf borderId="0" fillId="0" fontId="9" numFmtId="0" xfId="0" applyAlignment="1" applyFont="1">
      <alignment horizontal="left" shrinkToFit="0" vertical="top" wrapText="1"/>
    </xf>
    <xf borderId="12" fillId="5" fontId="32" numFmtId="0" xfId="0" applyAlignment="1" applyBorder="1" applyFont="1">
      <alignment horizontal="center"/>
    </xf>
    <xf borderId="16" fillId="0" fontId="6" numFmtId="0" xfId="0" applyBorder="1" applyFont="1"/>
    <xf borderId="17" fillId="0" fontId="6" numFmtId="0" xfId="0" applyBorder="1" applyFont="1"/>
    <xf borderId="4" fillId="0" fontId="1" numFmtId="0" xfId="0" applyAlignment="1" applyBorder="1" applyFont="1">
      <alignment horizontal="center" vertical="center"/>
    </xf>
    <xf borderId="6" fillId="0" fontId="2" numFmtId="0" xfId="0" applyAlignment="1" applyBorder="1" applyFont="1">
      <alignment horizontal="left" shrinkToFit="0" vertical="center" wrapText="1"/>
    </xf>
    <xf borderId="4" fillId="4" fontId="2" numFmtId="166" xfId="0" applyAlignment="1" applyBorder="1" applyFont="1" applyNumberFormat="1">
      <alignment horizontal="center" vertical="center"/>
    </xf>
    <xf borderId="6" fillId="0" fontId="2" numFmtId="0" xfId="0" applyAlignment="1" applyBorder="1" applyFont="1">
      <alignment horizontal="left" shrinkToFit="0" vertical="top" wrapText="1"/>
    </xf>
    <xf borderId="6" fillId="0" fontId="1" numFmtId="0" xfId="0" applyAlignment="1" applyBorder="1" applyFont="1">
      <alignment horizontal="right" shrinkToFit="0" vertical="center" wrapText="1"/>
    </xf>
    <xf borderId="4" fillId="4" fontId="2" numFmtId="9" xfId="0" applyAlignment="1" applyBorder="1" applyFont="1" applyNumberFormat="1">
      <alignment horizontal="center" vertical="center"/>
    </xf>
    <xf borderId="0" fillId="0" fontId="1" numFmtId="0" xfId="0" applyAlignment="1" applyFont="1">
      <alignment horizontal="right" shrinkToFit="0" vertical="top" wrapText="1"/>
    </xf>
    <xf borderId="0" fillId="0" fontId="2" numFmtId="10" xfId="0" applyAlignment="1" applyFont="1" applyNumberFormat="1">
      <alignment horizontal="center" vertical="center"/>
    </xf>
    <xf borderId="6" fillId="0" fontId="1" numFmtId="0" xfId="0" applyAlignment="1" applyBorder="1" applyFont="1">
      <alignment horizontal="right" shrinkToFit="0" vertical="top" wrapText="1"/>
    </xf>
    <xf borderId="0" fillId="0" fontId="1" numFmtId="0" xfId="0" applyAlignment="1" applyFont="1">
      <alignment horizontal="center" shrinkToFit="0" vertical="top" wrapText="1"/>
    </xf>
    <xf borderId="6" fillId="0" fontId="33" numFmtId="0" xfId="0" applyAlignment="1" applyBorder="1" applyFont="1">
      <alignment horizontal="left" shrinkToFit="0" vertical="top" wrapText="1"/>
    </xf>
    <xf borderId="4" fillId="5" fontId="23" numFmtId="0" xfId="0" applyAlignment="1" applyBorder="1" applyFont="1">
      <alignment horizontal="center" vertical="center"/>
    </xf>
    <xf borderId="6" fillId="0" fontId="26" numFmtId="0" xfId="0" applyAlignment="1" applyBorder="1" applyFont="1">
      <alignment horizontal="left" shrinkToFit="0" vertical="top" wrapText="1"/>
    </xf>
    <xf borderId="6" fillId="0" fontId="25" numFmtId="0" xfId="0" applyAlignment="1" applyBorder="1" applyFont="1">
      <alignment horizontal="left" shrinkToFit="0" vertical="top" wrapText="1"/>
    </xf>
    <xf borderId="4" fillId="4" fontId="25" numFmtId="166" xfId="0" applyAlignment="1" applyBorder="1" applyFont="1" applyNumberFormat="1">
      <alignment horizontal="center" vertical="center"/>
    </xf>
    <xf borderId="0" fillId="0" fontId="1" numFmtId="0" xfId="0" applyAlignment="1" applyFont="1">
      <alignment horizontal="right"/>
    </xf>
    <xf borderId="4" fillId="0" fontId="2" numFmtId="9" xfId="0" applyAlignment="1" applyBorder="1" applyFont="1" applyNumberFormat="1">
      <alignment horizontal="center"/>
    </xf>
    <xf borderId="0" fillId="2" fontId="5" numFmtId="0" xfId="0" applyAlignment="1" applyFont="1">
      <alignment horizontal="center"/>
    </xf>
    <xf borderId="0" fillId="0" fontId="2" numFmtId="0" xfId="0" applyAlignment="1" applyFont="1">
      <alignment vertical="top"/>
    </xf>
    <xf borderId="0" fillId="0" fontId="30" numFmtId="0" xfId="0" applyAlignment="1" applyFont="1">
      <alignment horizontal="center" vertical="top"/>
    </xf>
    <xf borderId="0" fillId="0" fontId="28" numFmtId="0" xfId="0" applyAlignment="1" applyFont="1">
      <alignment horizontal="left" vertical="top"/>
    </xf>
    <xf borderId="0" fillId="0" fontId="2" numFmtId="166" xfId="0" applyAlignment="1" applyFont="1" applyNumberFormat="1">
      <alignment horizontal="center" shrinkToFit="0" vertical="center" wrapText="1"/>
    </xf>
    <xf borderId="0" fillId="0" fontId="28" numFmtId="0" xfId="0" applyAlignment="1" applyFont="1">
      <alignment horizontal="right" vertical="top"/>
    </xf>
    <xf borderId="0" fillId="0" fontId="2" numFmtId="166" xfId="0" applyAlignment="1" applyFont="1" applyNumberFormat="1">
      <alignment horizontal="center" vertical="center"/>
    </xf>
    <xf borderId="0" fillId="0" fontId="2" numFmtId="0" xfId="0" applyAlignment="1" applyFont="1">
      <alignment horizontal="right" vertical="top"/>
    </xf>
    <xf borderId="0" fillId="0" fontId="34" numFmtId="0" xfId="0" applyAlignment="1" applyFont="1">
      <alignment horizontal="right" shrinkToFit="0" wrapText="1"/>
    </xf>
    <xf borderId="4" fillId="0" fontId="28" numFmtId="0" xfId="0" applyAlignment="1" applyBorder="1" applyFont="1">
      <alignment horizontal="right" vertical="top"/>
    </xf>
    <xf borderId="0" fillId="0" fontId="35" numFmtId="0" xfId="0" applyAlignment="1" applyFont="1">
      <alignment readingOrder="0"/>
    </xf>
    <xf borderId="4" fillId="0" fontId="2" numFmtId="0" xfId="0" applyAlignment="1" applyBorder="1" applyFont="1">
      <alignment horizontal="right"/>
    </xf>
    <xf borderId="4" fillId="0" fontId="2" numFmtId="166" xfId="0" applyAlignment="1" applyBorder="1" applyFont="1" applyNumberFormat="1">
      <alignment horizontal="center"/>
    </xf>
    <xf borderId="4" fillId="0" fontId="2" numFmtId="3" xfId="0" applyAlignment="1" applyBorder="1" applyFont="1" applyNumberFormat="1">
      <alignment horizontal="center" vertical="center"/>
    </xf>
    <xf borderId="0" fillId="0" fontId="9" numFmtId="0" xfId="0" applyAlignment="1" applyFont="1">
      <alignment horizontal="right"/>
    </xf>
    <xf borderId="0" fillId="0" fontId="36" numFmtId="0" xfId="0" applyFont="1"/>
    <xf borderId="4" fillId="0" fontId="25" numFmtId="0" xfId="0" applyAlignment="1" applyBorder="1" applyFont="1">
      <alignment horizontal="center" shrinkToFit="0" vertical="center" wrapText="1"/>
    </xf>
    <xf borderId="0" fillId="0" fontId="2" numFmtId="166" xfId="0" applyAlignment="1" applyFont="1" applyNumberFormat="1">
      <alignment horizontal="center"/>
    </xf>
    <xf borderId="0" fillId="0" fontId="2" numFmtId="49" xfId="0" applyAlignment="1" applyFont="1" applyNumberFormat="1">
      <alignment shrinkToFit="0" vertical="top" wrapText="1"/>
    </xf>
    <xf borderId="4" fillId="0" fontId="2" numFmtId="49" xfId="0" applyAlignment="1" applyBorder="1" applyFont="1" applyNumberFormat="1">
      <alignment shrinkToFit="0" vertical="top" wrapText="1"/>
    </xf>
    <xf borderId="0" fillId="0" fontId="2" numFmtId="0" xfId="0" applyAlignment="1" applyFont="1">
      <alignment readingOrder="0" shrinkToFit="0" wrapText="1"/>
    </xf>
    <xf borderId="4" fillId="0" fontId="2" numFmtId="0" xfId="0" applyAlignment="1" applyBorder="1" applyFont="1">
      <alignment readingOrder="0" shrinkToFit="0" wrapText="1"/>
    </xf>
    <xf borderId="0" fillId="0" fontId="2" numFmtId="49" xfId="0" applyAlignment="1" applyFont="1" applyNumberFormat="1">
      <alignment horizontal="left" readingOrder="0" shrinkToFit="0" vertical="top" wrapText="1"/>
    </xf>
    <xf borderId="4" fillId="0" fontId="2" numFmtId="49" xfId="0" applyAlignment="1" applyBorder="1" applyFont="1" applyNumberFormat="1">
      <alignment horizontal="left" readingOrder="0" shrinkToFit="0" vertical="top" wrapText="1"/>
    </xf>
    <xf borderId="4" fillId="0" fontId="25" numFmtId="0" xfId="0" applyAlignment="1" applyBorder="1" applyFont="1">
      <alignment horizontal="center" vertical="center"/>
    </xf>
    <xf borderId="0" fillId="0" fontId="37" numFmtId="0" xfId="0" applyAlignment="1" applyFont="1">
      <alignment readingOrder="0"/>
    </xf>
    <xf borderId="0" fillId="0" fontId="2" numFmtId="49" xfId="0" applyAlignment="1" applyFont="1" applyNumberFormat="1">
      <alignment horizontal="left" shrinkToFit="0" vertical="top" wrapText="1"/>
    </xf>
    <xf borderId="4" fillId="0" fontId="2" numFmtId="49" xfId="0" applyAlignment="1" applyBorder="1" applyFont="1" applyNumberFormat="1">
      <alignment horizontal="left" shrinkToFit="0" vertical="top" wrapText="1"/>
    </xf>
    <xf borderId="0" fillId="0" fontId="38" numFmtId="0" xfId="0" applyAlignment="1" applyFont="1">
      <alignment horizontal="left"/>
    </xf>
    <xf borderId="0" fillId="0" fontId="10" numFmtId="0" xfId="0" applyFont="1"/>
    <xf borderId="4" fillId="0" fontId="2" numFmtId="167" xfId="0" applyAlignment="1" applyBorder="1" applyFont="1" applyNumberFormat="1">
      <alignment horizontal="center" vertical="center"/>
    </xf>
    <xf borderId="0" fillId="0" fontId="39" numFmtId="0" xfId="0" applyFont="1"/>
    <xf borderId="4" fillId="0" fontId="2" numFmtId="0" xfId="0" applyAlignment="1" applyBorder="1" applyFont="1">
      <alignment shrinkToFit="0" vertical="top" wrapText="1"/>
    </xf>
    <xf borderId="4" fillId="0" fontId="1" numFmtId="0" xfId="0" applyAlignment="1" applyBorder="1" applyFont="1">
      <alignment horizontal="center" vertical="bottom"/>
    </xf>
    <xf borderId="0" fillId="0" fontId="3" numFmtId="0" xfId="0" applyAlignment="1" applyFont="1">
      <alignment readingOrder="0"/>
    </xf>
    <xf borderId="18" fillId="0" fontId="1" numFmtId="0" xfId="0" applyAlignment="1" applyBorder="1" applyFont="1">
      <alignment horizontal="center" vertical="bottom"/>
    </xf>
    <xf borderId="18" fillId="0" fontId="2" numFmtId="0" xfId="0" applyAlignment="1" applyBorder="1" applyFont="1">
      <alignment vertical="bottom"/>
    </xf>
    <xf borderId="0" fillId="0" fontId="9" numFmtId="0" xfId="0" applyAlignment="1" applyFont="1">
      <alignment horizontal="left"/>
    </xf>
    <xf borderId="0" fillId="0" fontId="2" numFmtId="0" xfId="0" applyAlignment="1" applyFont="1">
      <alignment horizontal="left" vertical="center"/>
    </xf>
    <xf borderId="4" fillId="0" fontId="2" numFmtId="3" xfId="0" applyAlignment="1" applyBorder="1" applyFont="1" applyNumberFormat="1">
      <alignment horizontal="center"/>
    </xf>
    <xf borderId="0" fillId="0" fontId="1" numFmtId="0" xfId="0" applyAlignment="1" applyFont="1">
      <alignment horizontal="center" vertical="center"/>
    </xf>
    <xf borderId="4" fillId="0" fontId="2" numFmtId="1" xfId="0" applyAlignment="1" applyBorder="1" applyFont="1" applyNumberFormat="1">
      <alignment horizontal="center" vertical="center"/>
    </xf>
    <xf borderId="0" fillId="0" fontId="1" numFmtId="0" xfId="0" applyAlignment="1" applyFont="1">
      <alignment horizontal="left" shrinkToFit="0" wrapText="1"/>
    </xf>
    <xf borderId="0" fillId="0" fontId="2" numFmtId="0" xfId="0" applyAlignment="1" applyFont="1">
      <alignment horizontal="right" shrinkToFit="0" vertical="center" wrapText="1"/>
    </xf>
    <xf borderId="5" fillId="0" fontId="2" numFmtId="0" xfId="0" applyAlignment="1" applyBorder="1" applyFont="1">
      <alignment horizontal="right" shrinkToFit="0" vertical="center" wrapText="1"/>
    </xf>
    <xf borderId="7" fillId="0" fontId="1" numFmtId="0" xfId="0" applyAlignment="1" applyBorder="1" applyFont="1">
      <alignment horizontal="center" shrinkToFit="0" vertical="center" wrapText="1"/>
    </xf>
    <xf borderId="0" fillId="0" fontId="2" numFmtId="0" xfId="0" applyAlignment="1" applyFont="1">
      <alignment horizontal="right" vertical="center"/>
    </xf>
    <xf borderId="5" fillId="0" fontId="2" numFmtId="0" xfId="0" applyAlignment="1" applyBorder="1" applyFont="1">
      <alignment horizontal="right" vertical="center"/>
    </xf>
    <xf borderId="7" fillId="0" fontId="2" numFmtId="9" xfId="0" applyAlignment="1" applyBorder="1" applyFont="1" applyNumberFormat="1">
      <alignment horizontal="center" vertical="center"/>
    </xf>
    <xf borderId="4" fillId="0" fontId="2" numFmtId="9" xfId="0" applyAlignment="1" applyBorder="1" applyFont="1" applyNumberFormat="1">
      <alignment horizontal="center" vertical="center"/>
    </xf>
    <xf borderId="5" fillId="0" fontId="9" numFmtId="0" xfId="0" applyAlignment="1" applyBorder="1" applyFont="1">
      <alignment horizontal="right"/>
    </xf>
    <xf borderId="19" fillId="3" fontId="2" numFmtId="9" xfId="0" applyAlignment="1" applyBorder="1" applyFont="1" applyNumberFormat="1">
      <alignment horizontal="center" vertical="center"/>
    </xf>
    <xf borderId="4" fillId="3" fontId="2" numFmtId="9" xfId="0" applyAlignment="1" applyBorder="1" applyFont="1" applyNumberFormat="1">
      <alignment horizontal="center" vertical="center"/>
    </xf>
    <xf borderId="5" fillId="0" fontId="2" numFmtId="49" xfId="0" applyAlignment="1" applyBorder="1" applyFont="1" applyNumberFormat="1">
      <alignment horizontal="right" vertical="center"/>
    </xf>
    <xf borderId="5" fillId="0" fontId="9" numFmtId="49" xfId="0" applyAlignment="1" applyBorder="1" applyFont="1" applyNumberFormat="1">
      <alignment horizontal="right"/>
    </xf>
    <xf borderId="4" fillId="0" fontId="1" numFmtId="0" xfId="0" applyAlignment="1" applyBorder="1" applyFont="1">
      <alignment horizontal="center"/>
    </xf>
    <xf borderId="0" fillId="0" fontId="2" numFmtId="49" xfId="0" applyAlignment="1" applyFont="1" applyNumberFormat="1">
      <alignment horizontal="right" vertical="center"/>
    </xf>
    <xf borderId="0" fillId="0" fontId="9" numFmtId="49" xfId="0" applyAlignment="1" applyFont="1" applyNumberFormat="1">
      <alignment horizontal="right"/>
    </xf>
    <xf borderId="5" fillId="0" fontId="1" numFmtId="0" xfId="0" applyAlignment="1" applyBorder="1" applyFont="1">
      <alignment horizontal="right"/>
    </xf>
    <xf borderId="7" fillId="0" fontId="1" numFmtId="0" xfId="0" applyAlignment="1" applyBorder="1" applyFont="1">
      <alignment horizontal="center"/>
    </xf>
    <xf borderId="7" fillId="0" fontId="2" numFmtId="168" xfId="0" applyAlignment="1" applyBorder="1" applyFont="1" applyNumberFormat="1">
      <alignment horizontal="center" vertical="center"/>
    </xf>
    <xf borderId="0" fillId="0" fontId="28" numFmtId="0" xfId="0" applyAlignment="1" applyFont="1">
      <alignment shrinkToFit="0" vertical="top" wrapText="1"/>
    </xf>
    <xf borderId="0" fillId="0" fontId="28" numFmtId="0" xfId="0" applyAlignment="1" applyFont="1">
      <alignment horizontal="left" shrinkToFit="0" vertical="center" wrapText="1"/>
    </xf>
    <xf borderId="0" fillId="0" fontId="9" numFmtId="0" xfId="0" applyAlignment="1" applyFont="1">
      <alignment horizontal="center"/>
    </xf>
    <xf borderId="0" fillId="0" fontId="9" numFmtId="0" xfId="0" applyAlignment="1" applyFont="1">
      <alignment horizontal="center" shrinkToFit="0" vertical="center" wrapText="1"/>
    </xf>
    <xf borderId="4" fillId="0" fontId="2" numFmtId="168" xfId="0" applyAlignment="1" applyBorder="1" applyFont="1" applyNumberFormat="1">
      <alignment horizontal="center"/>
    </xf>
    <xf borderId="4" fillId="0" fontId="2" numFmtId="168" xfId="0" applyAlignment="1" applyBorder="1" applyFont="1" applyNumberFormat="1">
      <alignment horizontal="center" vertical="bottom"/>
    </xf>
    <xf borderId="18" fillId="0" fontId="2" numFmtId="168" xfId="0" applyAlignment="1" applyBorder="1" applyFont="1" applyNumberFormat="1">
      <alignment horizontal="center" vertical="bottom"/>
    </xf>
    <xf borderId="0" fillId="0" fontId="28" numFmtId="0" xfId="0" applyAlignment="1" applyFont="1">
      <alignment horizontal="right" shrinkToFit="0" vertical="center" wrapText="1"/>
    </xf>
    <xf borderId="4" fillId="3" fontId="2" numFmtId="168" xfId="0" applyAlignment="1" applyBorder="1" applyFont="1" applyNumberFormat="1">
      <alignment horizontal="center"/>
    </xf>
    <xf borderId="0" fillId="0" fontId="9" numFmtId="0" xfId="0" applyAlignment="1" applyFont="1">
      <alignment horizontal="left" shrinkToFit="0" vertical="center" wrapText="1"/>
    </xf>
    <xf borderId="0" fillId="0" fontId="9" numFmtId="0" xfId="0" applyAlignment="1" applyFont="1">
      <alignment shrinkToFit="0" wrapText="1"/>
    </xf>
    <xf borderId="0" fillId="0" fontId="10" numFmtId="0" xfId="0" applyAlignment="1" applyFont="1">
      <alignment readingOrder="0"/>
    </xf>
    <xf borderId="0" fillId="0" fontId="28" numFmtId="0" xfId="0" applyFont="1"/>
    <xf borderId="4" fillId="0" fontId="2" numFmtId="169" xfId="0" applyAlignment="1" applyBorder="1" applyFont="1" applyNumberFormat="1">
      <alignment horizontal="center" vertical="center"/>
    </xf>
    <xf borderId="0" fillId="0" fontId="28" numFmtId="0" xfId="0" applyAlignment="1" applyFont="1">
      <alignment vertical="center"/>
    </xf>
    <xf borderId="4" fillId="0" fontId="2" numFmtId="168" xfId="0" applyAlignment="1" applyBorder="1" applyFont="1" applyNumberFormat="1">
      <alignment horizontal="center" readingOrder="0" vertical="center"/>
    </xf>
    <xf borderId="0" fillId="0" fontId="40" numFmtId="0" xfId="0" applyFont="1"/>
    <xf borderId="4" fillId="0" fontId="2" numFmtId="170" xfId="0" applyAlignment="1" applyBorder="1" applyFont="1" applyNumberFormat="1">
      <alignment horizontal="center"/>
    </xf>
    <xf borderId="4" fillId="0" fontId="2" numFmtId="170" xfId="0" applyAlignment="1" applyBorder="1" applyFont="1" applyNumberFormat="1">
      <alignment horizontal="center" vertical="center"/>
    </xf>
    <xf borderId="0" fillId="0" fontId="2" numFmtId="0" xfId="0" applyAlignment="1" applyFont="1">
      <alignment horizontal="center" shrinkToFit="0" wrapText="1"/>
    </xf>
    <xf borderId="4" fillId="0" fontId="2" numFmtId="0" xfId="0" applyAlignment="1" applyBorder="1" applyFont="1">
      <alignment horizontal="center" shrinkToFit="0" wrapText="1"/>
    </xf>
    <xf borderId="0" fillId="0" fontId="2" numFmtId="0" xfId="0" applyAlignment="1" applyFont="1">
      <alignment horizontal="left" shrinkToFit="0" vertical="center" wrapText="1"/>
    </xf>
    <xf borderId="0" fillId="0" fontId="2" numFmtId="0" xfId="0" applyAlignment="1" applyFont="1">
      <alignment horizontal="left" readingOrder="0" vertical="center"/>
    </xf>
    <xf borderId="0" fillId="0" fontId="2" numFmtId="49" xfId="0" applyAlignment="1" applyFont="1" applyNumberFormat="1">
      <alignment horizontal="center"/>
    </xf>
    <xf borderId="4" fillId="0" fontId="2" numFmtId="171" xfId="0" applyAlignment="1" applyBorder="1" applyFont="1" applyNumberFormat="1">
      <alignment horizontal="center"/>
    </xf>
    <xf borderId="0" fillId="0" fontId="2" numFmtId="49" xfId="0" applyAlignment="1" applyFont="1" applyNumberFormat="1">
      <alignment horizontal="center" shrinkToFit="0" vertical="center" wrapText="1"/>
    </xf>
    <xf borderId="4" fillId="0" fontId="2" numFmtId="49" xfId="0" applyAlignment="1" applyBorder="1" applyFont="1" applyNumberFormat="1">
      <alignment horizontal="center" shrinkToFit="0" vertical="center" wrapText="1"/>
    </xf>
    <xf borderId="0" fillId="0" fontId="41" numFmtId="0" xfId="0" applyFont="1"/>
    <xf borderId="4" fillId="0" fontId="2" numFmtId="0" xfId="0" applyAlignment="1" applyBorder="1" applyFont="1">
      <alignment horizontal="center" readingOrder="0" vertical="center"/>
    </xf>
    <xf borderId="0" fillId="0" fontId="42" numFmtId="0" xfId="0" applyAlignment="1" applyFont="1">
      <alignment readingOrder="0"/>
    </xf>
    <xf borderId="0" fillId="0" fontId="2" numFmtId="167" xfId="0" applyFont="1" applyNumberFormat="1"/>
    <xf borderId="0" fillId="0" fontId="2" numFmtId="3" xfId="0" applyAlignment="1" applyFont="1" applyNumberFormat="1">
      <alignment horizontal="center"/>
    </xf>
    <xf borderId="4" fillId="0" fontId="2" numFmtId="0" xfId="0" applyAlignment="1" applyBorder="1" applyFont="1">
      <alignment horizontal="center" readingOrder="0"/>
    </xf>
    <xf borderId="0" fillId="3" fontId="5" numFmtId="0" xfId="0" applyAlignment="1" applyFont="1">
      <alignment horizontal="center"/>
    </xf>
    <xf borderId="0" fillId="0" fontId="43" numFmtId="0" xfId="0" applyAlignment="1" applyFont="1">
      <alignment horizontal="center" shrinkToFit="0" wrapText="1"/>
    </xf>
    <xf borderId="0" fillId="0" fontId="43" numFmtId="0" xfId="0" applyAlignment="1" applyFont="1">
      <alignment shrinkToFit="0" vertical="center" wrapText="1"/>
    </xf>
    <xf borderId="0" fillId="0" fontId="43" numFmtId="0" xfId="0" applyFont="1"/>
    <xf borderId="4" fillId="0" fontId="2" numFmtId="3" xfId="0" applyAlignment="1" applyBorder="1" applyFont="1" applyNumberFormat="1">
      <alignment horizontal="center" readingOrder="0" vertical="center"/>
    </xf>
    <xf borderId="4" fillId="3" fontId="2" numFmtId="3" xfId="0" applyAlignment="1" applyBorder="1" applyFont="1" applyNumberFormat="1">
      <alignment horizontal="center" readingOrder="0"/>
    </xf>
    <xf borderId="4" fillId="3" fontId="2" numFmtId="3" xfId="0" applyAlignment="1" applyBorder="1" applyFont="1" applyNumberFormat="1">
      <alignment horizontal="center"/>
    </xf>
    <xf borderId="0" fillId="0" fontId="10" numFmtId="0" xfId="0" applyAlignment="1" applyFont="1">
      <alignment horizontal="left" shrinkToFit="0" wrapText="1"/>
    </xf>
    <xf borderId="20" fillId="0" fontId="34" numFmtId="0" xfId="0" applyAlignment="1" applyBorder="1" applyFont="1">
      <alignment horizontal="left" shrinkToFit="0" vertical="top" wrapText="1"/>
    </xf>
    <xf borderId="4" fillId="0" fontId="44" numFmtId="0" xfId="0" applyAlignment="1" applyBorder="1" applyFont="1">
      <alignment readingOrder="0"/>
    </xf>
    <xf borderId="0" fillId="0" fontId="9" numFmtId="0" xfId="0" applyAlignment="1" applyFont="1">
      <alignment horizontal="left" vertical="top"/>
    </xf>
    <xf borderId="0" fillId="0" fontId="3" numFmtId="0" xfId="0" applyAlignment="1" applyFont="1">
      <alignment readingOrder="0" shrinkToFit="0" wrapText="1"/>
    </xf>
    <xf borderId="0" fillId="0" fontId="2" numFmtId="0" xfId="0" applyAlignment="1" applyFont="1">
      <alignment horizontal="right" shrinkToFit="0" wrapText="1"/>
    </xf>
    <xf borderId="0" fillId="2" fontId="5" numFmtId="0" xfId="0" applyAlignment="1" applyFont="1">
      <alignment horizontal="center" vertical="center"/>
    </xf>
    <xf borderId="1" fillId="2" fontId="5" numFmtId="0" xfId="0" applyAlignment="1" applyBorder="1" applyFont="1">
      <alignment horizontal="center" vertical="center"/>
    </xf>
    <xf borderId="4" fillId="0" fontId="2" numFmtId="168" xfId="0" applyAlignment="1" applyBorder="1" applyFont="1" applyNumberFormat="1">
      <alignment horizontal="center" vertical="center"/>
    </xf>
    <xf borderId="0" fillId="0" fontId="2" numFmtId="0" xfId="0" applyAlignment="1" applyFont="1">
      <alignment horizontal="right" readingOrder="0" vertical="center"/>
    </xf>
    <xf borderId="0" fillId="0" fontId="34" numFmtId="0" xfId="0" applyAlignment="1" applyFont="1">
      <alignment readingOrder="0" shrinkToFit="0" wrapText="1"/>
    </xf>
    <xf borderId="0" fillId="0" fontId="2" numFmtId="0" xfId="0" applyAlignment="1" applyFont="1">
      <alignment horizontal="right" readingOrder="0" shrinkToFit="0" vertical="center" wrapText="1"/>
    </xf>
    <xf borderId="0" fillId="0" fontId="34" numFmtId="0" xfId="0" applyAlignment="1" applyFont="1">
      <alignment shrinkToFit="0" wrapText="1"/>
    </xf>
    <xf borderId="0" fillId="0" fontId="27" numFmtId="0" xfId="0" applyAlignment="1" applyFont="1">
      <alignment readingOrder="0"/>
    </xf>
    <xf borderId="4" fillId="0" fontId="2" numFmtId="0" xfId="0" applyAlignment="1" applyBorder="1" applyFont="1">
      <alignment horizontal="left" readingOrder="0" shrinkToFit="0" vertical="top" wrapText="1"/>
    </xf>
    <xf borderId="0" fillId="0" fontId="18" numFmtId="0" xfId="0" applyAlignment="1" applyFont="1">
      <alignment horizontal="center" readingOrder="0"/>
    </xf>
    <xf borderId="4" fillId="0" fontId="45" numFmtId="0" xfId="0" applyAlignment="1" applyBorder="1" applyFont="1">
      <alignment horizontal="center" shrinkToFit="0" vertical="center" wrapText="1"/>
    </xf>
    <xf borderId="0" fillId="0" fontId="1" numFmtId="0" xfId="0" applyAlignment="1" applyFont="1">
      <alignment horizontal="left" shrinkToFit="0" vertical="top" wrapText="1"/>
    </xf>
    <xf borderId="0" fillId="0" fontId="2" numFmtId="170" xfId="0" applyFont="1" applyNumberFormat="1"/>
    <xf borderId="4" fillId="0" fontId="2" numFmtId="167" xfId="0" applyAlignment="1" applyBorder="1" applyFont="1" applyNumberFormat="1">
      <alignment horizontal="center" readingOrder="0" vertical="center"/>
    </xf>
    <xf borderId="0" fillId="0" fontId="46" numFmtId="0" xfId="0" applyAlignment="1" applyFont="1">
      <alignment horizontal="left" shrinkToFit="0" vertical="top" wrapText="1"/>
    </xf>
    <xf borderId="0" fillId="0" fontId="47" numFmtId="0" xfId="0" applyAlignment="1" applyFont="1">
      <alignment horizontal="left" shrinkToFit="0" vertical="top" wrapText="1"/>
    </xf>
    <xf borderId="0" fillId="0" fontId="47" numFmtId="0" xfId="0" applyAlignment="1" applyFont="1">
      <alignment horizontal="left" vertical="top"/>
    </xf>
    <xf borderId="21" fillId="4" fontId="2" numFmtId="0" xfId="0" applyBorder="1" applyFont="1"/>
    <xf borderId="4" fillId="0" fontId="2" numFmtId="171" xfId="0" applyAlignment="1" applyBorder="1" applyFont="1" applyNumberFormat="1">
      <alignment horizontal="center" vertical="center"/>
    </xf>
    <xf borderId="21" fillId="4" fontId="2" numFmtId="0" xfId="0" applyAlignment="1" applyBorder="1" applyFont="1">
      <alignment horizontal="center" vertical="center"/>
    </xf>
    <xf borderId="4" fillId="0" fontId="2" numFmtId="171" xfId="0" applyAlignment="1" applyBorder="1" applyFont="1" applyNumberFormat="1">
      <alignment horizontal="center" vertical="bottom"/>
    </xf>
    <xf borderId="7" fillId="0" fontId="2" numFmtId="171" xfId="0" applyAlignment="1" applyBorder="1" applyFont="1" applyNumberFormat="1">
      <alignment horizontal="center" shrinkToFit="0" vertical="bottom" wrapText="1"/>
    </xf>
    <xf borderId="0" fillId="0" fontId="27" numFmtId="0" xfId="0" applyAlignment="1" applyFont="1">
      <alignment shrinkToFit="0" vertical="bottom" wrapText="0"/>
    </xf>
    <xf borderId="18" fillId="0" fontId="2" numFmtId="171" xfId="0" applyAlignment="1" applyBorder="1" applyFont="1" applyNumberFormat="1">
      <alignment horizontal="center" vertical="bottom"/>
    </xf>
    <xf borderId="22" fillId="0" fontId="2" numFmtId="171" xfId="0" applyAlignment="1" applyBorder="1" applyFont="1" applyNumberFormat="1">
      <alignment horizontal="center" shrinkToFit="0" vertical="bottom" wrapText="1"/>
    </xf>
    <xf borderId="0" fillId="0" fontId="2" numFmtId="0" xfId="0" applyAlignment="1" applyFont="1">
      <alignment vertical="bottom"/>
    </xf>
    <xf borderId="17" fillId="4" fontId="2" numFmtId="0" xfId="0" applyAlignment="1" applyBorder="1" applyFont="1">
      <alignment vertical="bottom"/>
    </xf>
    <xf borderId="18" fillId="0" fontId="2" numFmtId="171" xfId="0" applyAlignment="1" applyBorder="1" applyFont="1" applyNumberFormat="1">
      <alignment horizontal="center" readingOrder="0" vertical="bottom"/>
    </xf>
    <xf borderId="22" fillId="0" fontId="2" numFmtId="171" xfId="0" applyAlignment="1" applyBorder="1" applyFont="1" applyNumberFormat="1">
      <alignment vertical="bottom"/>
    </xf>
    <xf borderId="4" fillId="0" fontId="2" numFmtId="171" xfId="0" applyAlignment="1" applyBorder="1" applyFont="1" applyNumberFormat="1">
      <alignment horizontal="center" shrinkToFit="0" vertical="center" wrapText="1"/>
    </xf>
    <xf borderId="0" fillId="0" fontId="2" numFmtId="172" xfId="0" applyAlignment="1" applyFont="1" applyNumberFormat="1">
      <alignment shrinkToFit="0" vertical="top" wrapText="1"/>
    </xf>
    <xf borderId="4" fillId="0" fontId="2" numFmtId="169" xfId="0" applyAlignment="1" applyBorder="1" applyFont="1" applyNumberFormat="1">
      <alignment horizontal="center" readingOrder="0" vertical="center"/>
    </xf>
    <xf borderId="4" fillId="0" fontId="2" numFmtId="171" xfId="0" applyAlignment="1" applyBorder="1" applyFont="1" applyNumberFormat="1">
      <alignment horizontal="center" readingOrder="0" vertical="center"/>
    </xf>
    <xf borderId="4" fillId="5" fontId="2" numFmtId="171" xfId="0" applyAlignment="1" applyBorder="1" applyFont="1" applyNumberFormat="1">
      <alignment horizontal="center" vertical="center"/>
    </xf>
    <xf borderId="4" fillId="6" fontId="2" numFmtId="171" xfId="0" applyAlignment="1" applyBorder="1" applyFill="1" applyFont="1" applyNumberFormat="1">
      <alignment horizontal="center" vertical="center"/>
    </xf>
    <xf borderId="7" fillId="0" fontId="2" numFmtId="171" xfId="0" applyAlignment="1" applyBorder="1" applyFont="1" applyNumberFormat="1">
      <alignment horizontal="center"/>
    </xf>
    <xf borderId="18" fillId="0" fontId="2" numFmtId="171" xfId="0" applyAlignment="1" applyBorder="1" applyFont="1" applyNumberFormat="1">
      <alignment horizontal="center"/>
    </xf>
    <xf borderId="22" fillId="0" fontId="2" numFmtId="171" xfId="0" applyAlignment="1" applyBorder="1" applyFont="1" applyNumberFormat="1">
      <alignment horizontal="center"/>
    </xf>
    <xf borderId="0" fillId="0" fontId="9" numFmtId="0" xfId="0" applyAlignment="1" applyFont="1">
      <alignment horizontal="center" shrinkToFit="0" vertical="top" wrapText="1"/>
    </xf>
    <xf borderId="21" fillId="4" fontId="1" numFmtId="0" xfId="0" applyBorder="1" applyFont="1"/>
    <xf borderId="0" fillId="0" fontId="48" numFmtId="0" xfId="0" applyAlignment="1" applyFont="1">
      <alignment horizontal="left" readingOrder="0"/>
    </xf>
    <xf borderId="0" fillId="0" fontId="5" numFmtId="0" xfId="0" applyAlignment="1" applyFont="1">
      <alignment horizontal="center"/>
    </xf>
    <xf borderId="0" fillId="0" fontId="30" numFmtId="0" xfId="0" applyAlignment="1" applyFont="1">
      <alignment shrinkToFit="0" vertical="top" wrapText="1"/>
    </xf>
    <xf borderId="0" fillId="0" fontId="28" numFmtId="0" xfId="0" applyAlignment="1" applyFont="1">
      <alignment vertical="top"/>
    </xf>
    <xf borderId="0" fillId="0" fontId="49" numFmtId="0" xfId="0" applyAlignment="1" applyFont="1">
      <alignment horizontal="center" vertical="center"/>
    </xf>
    <xf borderId="4" fillId="0" fontId="2" numFmtId="0" xfId="0" applyAlignment="1" applyBorder="1" applyFont="1">
      <alignment readingOrder="0"/>
    </xf>
    <xf borderId="17" fillId="0" fontId="5" numFmtId="0" xfId="0" applyAlignment="1" applyBorder="1" applyFont="1">
      <alignment horizontal="center" vertical="center"/>
    </xf>
    <xf borderId="23" fillId="0" fontId="50" numFmtId="0" xfId="0" applyAlignment="1" applyBorder="1" applyFont="1">
      <alignment horizontal="center" shrinkToFit="0" vertical="center" wrapText="1"/>
    </xf>
    <xf borderId="4" fillId="0" fontId="1" numFmtId="0" xfId="0" applyAlignment="1" applyBorder="1" applyFont="1">
      <alignment horizontal="left"/>
    </xf>
    <xf borderId="24" fillId="0" fontId="6" numFmtId="0" xfId="0" applyBorder="1" applyFont="1"/>
    <xf borderId="4" fillId="0" fontId="2" numFmtId="0" xfId="0" applyAlignment="1" applyBorder="1" applyFont="1">
      <alignment horizontal="left" shrinkToFit="0" wrapText="1"/>
    </xf>
    <xf borderId="18" fillId="0" fontId="6" numFmtId="0" xfId="0" applyBorder="1" applyFont="1"/>
    <xf borderId="4" fillId="4" fontId="1" numFmtId="0" xfId="0" applyAlignment="1" applyBorder="1" applyFont="1">
      <alignment horizontal="right" shrinkToFit="0" wrapText="1"/>
    </xf>
    <xf borderId="4" fillId="4" fontId="1" numFmtId="171" xfId="0" applyAlignment="1" applyBorder="1" applyFont="1" applyNumberFormat="1">
      <alignment horizontal="center" readingOrder="0" vertical="center"/>
    </xf>
    <xf borderId="23" fillId="0" fontId="1" numFmtId="0" xfId="0" applyAlignment="1" applyBorder="1" applyFont="1">
      <alignment horizontal="center" vertical="center"/>
    </xf>
    <xf borderId="4" fillId="4" fontId="1" numFmtId="0" xfId="0" applyAlignment="1" applyBorder="1" applyFont="1">
      <alignment horizontal="right"/>
    </xf>
    <xf borderId="0" fillId="0" fontId="51" numFmtId="0" xfId="0" applyAlignment="1" applyFont="1">
      <alignment horizontal="left" vertical="top"/>
    </xf>
    <xf borderId="23" fillId="0" fontId="2" numFmtId="0" xfId="0" applyAlignment="1" applyBorder="1" applyFont="1">
      <alignment horizontal="center" shrinkToFit="0" vertical="center" wrapText="1"/>
    </xf>
    <xf borderId="4" fillId="0" fontId="2" numFmtId="0" xfId="0" applyAlignment="1" applyBorder="1" applyFont="1">
      <alignment horizontal="left" shrinkToFit="0" vertical="center" wrapText="1"/>
    </xf>
    <xf borderId="4" fillId="0" fontId="2" numFmtId="1" xfId="0" applyAlignment="1" applyBorder="1" applyFont="1" applyNumberFormat="1">
      <alignment horizontal="center" readingOrder="0" vertical="center"/>
    </xf>
    <xf borderId="4" fillId="0" fontId="2" numFmtId="3" xfId="0" applyAlignment="1" applyBorder="1" applyFont="1" applyNumberFormat="1">
      <alignment horizontal="center" readingOrder="0" shrinkToFit="0" vertical="center" wrapText="1"/>
    </xf>
    <xf borderId="4" fillId="0" fontId="2" numFmtId="0" xfId="0" applyAlignment="1" applyBorder="1" applyFont="1">
      <alignment shrinkToFit="0" vertical="center" wrapText="1"/>
    </xf>
    <xf borderId="4" fillId="0" fontId="2" numFmtId="9" xfId="0" applyAlignment="1" applyBorder="1" applyFont="1" applyNumberFormat="1">
      <alignment horizontal="center" readingOrder="0" vertical="center"/>
    </xf>
    <xf borderId="4" fillId="0" fontId="2" numFmtId="172" xfId="0" applyAlignment="1" applyBorder="1" applyFont="1" applyNumberFormat="1">
      <alignment horizontal="center" readingOrder="0" vertical="center"/>
    </xf>
    <xf borderId="4" fillId="0" fontId="2" numFmtId="0" xfId="0" applyAlignment="1" applyBorder="1" applyFont="1">
      <alignment vertical="center"/>
    </xf>
    <xf borderId="0" fillId="0" fontId="2" numFmtId="0" xfId="0" applyAlignment="1" applyFont="1">
      <alignment vertical="center"/>
    </xf>
    <xf borderId="0" fillId="0" fontId="2" numFmtId="9" xfId="0" applyAlignment="1" applyFont="1" applyNumberFormat="1">
      <alignment horizontal="center" vertical="center"/>
    </xf>
    <xf borderId="0" fillId="0" fontId="2" numFmtId="172" xfId="0" applyAlignment="1" applyFont="1" applyNumberFormat="1">
      <alignment horizontal="center" vertical="center"/>
    </xf>
    <xf borderId="0" fillId="0" fontId="50" numFmtId="0" xfId="0" applyAlignment="1" applyFont="1">
      <alignment horizontal="right"/>
    </xf>
    <xf borderId="4" fillId="0" fontId="52" numFmtId="0" xfId="0" applyAlignment="1" applyBorder="1" applyFont="1">
      <alignment horizontal="center" readingOrder="0"/>
    </xf>
    <xf borderId="4" fillId="0" fontId="2" numFmtId="3" xfId="0" applyAlignment="1" applyBorder="1" applyFont="1" applyNumberFormat="1">
      <alignment horizontal="center" shrinkToFit="0" vertical="center" wrapText="1"/>
    </xf>
    <xf borderId="4" fillId="0" fontId="3" numFmtId="0" xfId="0" applyBorder="1" applyFont="1"/>
    <xf borderId="4" fillId="0" fontId="52" numFmtId="0" xfId="0" applyAlignment="1" applyBorder="1" applyFont="1">
      <alignment horizontal="center"/>
    </xf>
    <xf borderId="0" fillId="0" fontId="53" numFmtId="0" xfId="0" applyFont="1"/>
    <xf borderId="4" fillId="0" fontId="2" numFmtId="170" xfId="0" applyAlignment="1" applyBorder="1" applyFont="1" applyNumberFormat="1">
      <alignment horizontal="center" readingOrder="0" vertical="center"/>
    </xf>
    <xf borderId="4" fillId="0" fontId="2" numFmtId="170" xfId="0" applyAlignment="1" applyBorder="1" applyFont="1" applyNumberFormat="1">
      <alignment horizontal="center" readingOrder="0"/>
    </xf>
    <xf borderId="4" fillId="0" fontId="2" numFmtId="169" xfId="0" applyAlignment="1" applyBorder="1" applyFont="1" applyNumberFormat="1">
      <alignment horizontal="center"/>
    </xf>
    <xf borderId="6" fillId="4" fontId="2" numFmtId="0" xfId="0" applyAlignment="1" applyBorder="1" applyFont="1">
      <alignment vertical="bottom"/>
    </xf>
    <xf borderId="7" fillId="4" fontId="54" numFmtId="0" xfId="0" applyAlignment="1" applyBorder="1" applyFont="1">
      <alignment horizontal="center" vertical="bottom"/>
    </xf>
    <xf borderId="25" fillId="0" fontId="55" numFmtId="0" xfId="0" applyAlignment="1" applyBorder="1" applyFont="1">
      <alignment vertical="bottom"/>
    </xf>
    <xf borderId="22" fillId="0" fontId="6" numFmtId="0" xfId="0" applyBorder="1" applyFont="1"/>
    <xf borderId="22" fillId="0" fontId="56" numFmtId="0" xfId="0" applyAlignment="1" applyBorder="1" applyFont="1">
      <alignment horizontal="center" vertical="bottom"/>
    </xf>
    <xf borderId="22" fillId="0" fontId="1" numFmtId="0" xfId="0" applyAlignment="1" applyBorder="1" applyFont="1">
      <alignment vertical="bottom"/>
    </xf>
    <xf borderId="6" fillId="0" fontId="2" numFmtId="0" xfId="0" applyAlignment="1" applyBorder="1" applyFont="1">
      <alignment horizontal="center" vertical="center"/>
    </xf>
    <xf borderId="6" fillId="0" fontId="2" numFmtId="0" xfId="0" applyAlignment="1" applyBorder="1" applyFont="1">
      <alignment horizontal="center" shrinkToFit="0" vertical="center" wrapText="1"/>
    </xf>
    <xf borderId="6" fillId="0" fontId="2" numFmtId="0" xfId="0" applyAlignment="1" applyBorder="1" applyFont="1">
      <alignment horizontal="center"/>
    </xf>
    <xf borderId="0" fillId="0" fontId="57" numFmtId="0" xfId="0" applyAlignment="1" applyFont="1">
      <alignment horizontal="left" shrinkToFit="0" vertical="center" wrapText="1"/>
    </xf>
    <xf borderId="0" fillId="0" fontId="57" numFmtId="0" xfId="0" applyAlignment="1" applyFont="1">
      <alignment horizontal="left" shrinkToFit="0" vertical="top" wrapText="1"/>
    </xf>
    <xf borderId="4" fillId="0" fontId="2" numFmtId="0" xfId="0" applyAlignment="1" applyBorder="1" applyFont="1">
      <alignment horizontal="left" vertical="center"/>
    </xf>
    <xf borderId="23" fillId="0" fontId="2" numFmtId="0" xfId="0" applyAlignment="1" applyBorder="1" applyFont="1">
      <alignment horizontal="left" shrinkToFit="0" vertical="center" wrapText="1"/>
    </xf>
    <xf borderId="20" fillId="0" fontId="50" numFmtId="0" xfId="0" applyAlignment="1" applyBorder="1" applyFont="1">
      <alignment horizontal="right" vertical="center"/>
    </xf>
    <xf borderId="0" fillId="0" fontId="5" numFmtId="0" xfId="0" applyAlignment="1" applyFont="1">
      <alignment vertical="center"/>
    </xf>
    <xf borderId="4" fillId="0" fontId="2" numFmtId="2" xfId="0" applyAlignment="1" applyBorder="1" applyFont="1" applyNumberFormat="1">
      <alignment horizontal="center" readingOrder="0" vertical="center"/>
    </xf>
    <xf borderId="0" fillId="0" fontId="2" numFmtId="0" xfId="0" applyAlignment="1" applyFont="1">
      <alignment horizontal="center" shrinkToFit="0" vertical="top" wrapText="1"/>
    </xf>
    <xf borderId="0" fillId="0" fontId="1" numFmtId="49" xfId="0" applyAlignment="1" applyFont="1" applyNumberFormat="1">
      <alignment horizontal="right"/>
    </xf>
    <xf borderId="4" fillId="0" fontId="1" numFmtId="1" xfId="0" applyAlignment="1" applyBorder="1" applyFont="1" applyNumberFormat="1">
      <alignment horizontal="center" vertical="center"/>
    </xf>
    <xf borderId="0" fillId="0" fontId="2" numFmtId="49" xfId="0" applyAlignment="1" applyFont="1" applyNumberFormat="1">
      <alignment horizontal="right"/>
    </xf>
    <xf borderId="0" fillId="0" fontId="2" numFmtId="49" xfId="0" applyFont="1" applyNumberFormat="1"/>
    <xf borderId="23" fillId="0" fontId="1" numFmtId="0" xfId="0" applyAlignment="1" applyBorder="1" applyFont="1">
      <alignment horizontal="center" shrinkToFit="0" vertical="center" wrapText="1"/>
    </xf>
    <xf borderId="4" fillId="0" fontId="28" numFmtId="0" xfId="0" applyAlignment="1" applyBorder="1" applyFont="1">
      <alignment shrinkToFit="0" vertical="center" wrapText="1"/>
    </xf>
    <xf borderId="4" fillId="0" fontId="30" numFmtId="49" xfId="0" applyAlignment="1" applyBorder="1" applyFont="1" applyNumberFormat="1">
      <alignment horizontal="center" readingOrder="0" shrinkToFit="0" vertical="center" wrapText="1"/>
    </xf>
    <xf borderId="4" fillId="0" fontId="30" numFmtId="0" xfId="0" applyAlignment="1" applyBorder="1" applyFont="1">
      <alignment horizontal="center" shrinkToFit="0" vertical="center" wrapText="1"/>
    </xf>
    <xf borderId="4" fillId="0" fontId="38" numFmtId="0" xfId="0" applyAlignment="1" applyBorder="1" applyFont="1">
      <alignment shrinkToFit="0" vertical="center" wrapText="1"/>
    </xf>
    <xf borderId="0" fillId="0" fontId="2" numFmtId="2" xfId="0" applyFont="1" applyNumberFormat="1"/>
    <xf borderId="1" fillId="3" fontId="58" numFmtId="0" xfId="0" applyAlignment="1" applyBorder="1" applyFont="1">
      <alignment horizontal="center" shrinkToFit="0" vertical="center" wrapText="1"/>
    </xf>
    <xf borderId="0" fillId="0" fontId="30" numFmtId="0" xfId="0" applyAlignment="1" applyFont="1">
      <alignment horizontal="left" shrinkToFit="0" vertical="center" wrapText="1"/>
    </xf>
    <xf borderId="6" fillId="0" fontId="59" numFmtId="0" xfId="0" applyAlignment="1" applyBorder="1" applyFont="1">
      <alignment horizontal="center" shrinkToFit="0" wrapText="1"/>
    </xf>
    <xf borderId="0" fillId="0" fontId="2" numFmtId="0" xfId="0" applyAlignment="1" applyFont="1">
      <alignment shrinkToFit="0" vertical="center" wrapText="1"/>
    </xf>
    <xf borderId="0" fillId="0" fontId="1" numFmtId="0" xfId="0" applyAlignment="1" applyFont="1">
      <alignment horizontal="left" shrinkToFit="0" vertical="center" wrapText="1"/>
    </xf>
    <xf borderId="0" fillId="0" fontId="60" numFmtId="0" xfId="0" applyAlignment="1" applyFont="1">
      <alignment shrinkToFit="0" vertical="center" wrapText="1"/>
    </xf>
    <xf borderId="0" fillId="0" fontId="55" numFmtId="0" xfId="0" applyFont="1"/>
    <xf borderId="7" fillId="0" fontId="2" numFmtId="0" xfId="0" applyBorder="1" applyFont="1"/>
  </cellXfs>
  <cellStyles count="1">
    <cellStyle xfId="0" name="Normal" builtinId="0"/>
  </cellStyles>
  <dxfs count="1">
    <dxf>
      <font>
        <color rgb="FF9C0006"/>
      </font>
      <fill>
        <patternFill patternType="solid">
          <fgColor rgb="FFFFC7CE"/>
          <bgColor rgb="FFFFC7CE"/>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352425</xdr:colOff>
      <xdr:row>202</xdr:row>
      <xdr:rowOff>76200</xdr:rowOff>
    </xdr:from>
    <xdr:ext cx="400050" cy="704850"/>
    <xdr:sp>
      <xdr:nvSpPr>
        <xdr:cNvPr id="3" name="Shape 3"/>
        <xdr:cNvSpPr/>
      </xdr:nvSpPr>
      <xdr:spPr>
        <a:xfrm>
          <a:off x="5165025" y="3446625"/>
          <a:ext cx="361950" cy="666750"/>
        </a:xfrm>
        <a:prstGeom prst="rightBrace">
          <a:avLst>
            <a:gd fmla="val 8333" name="adj1"/>
            <a:gd fmla="val 50000" name="adj2"/>
          </a:avLst>
        </a:prstGeom>
        <a:noFill/>
        <a:ln cap="flat" cmpd="sng" w="38100">
          <a:solidFill>
            <a:schemeClr val="dk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collegesurvey@collegeboard.org" TargetMode="External"/><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 Id="rId2"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hyperlink" Target="mailto:opa@berkeley.edu" TargetMode="External"/><Relationship Id="rId2" Type="http://schemas.openxmlformats.org/officeDocument/2006/relationships/hyperlink" Target="https://opa.berkeley.edu/campus-data/common-data-set" TargetMode="External"/><Relationship Id="rId3" Type="http://schemas.openxmlformats.org/officeDocument/2006/relationships/hyperlink" Target="http://www.berkeley.edu/" TargetMode="External"/><Relationship Id="rId4" Type="http://schemas.openxmlformats.org/officeDocument/2006/relationships/hyperlink" Target="mailto:tour@berkeley.edu" TargetMode="External"/><Relationship Id="rId5" Type="http://schemas.openxmlformats.org/officeDocument/2006/relationships/hyperlink" Target="mailto:gradadm@berkeley.edu" TargetMode="External"/><Relationship Id="rId6"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nces.ed.gov/ipeds/use-the-data/survey-components/9/graduation-rates"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admission.universityofcalifornia.edu/counselors/preparing-transfer-students/transfer-credit-practice.html"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114.56"/>
    <col customWidth="1" min="2" max="26" width="11.0"/>
  </cols>
  <sheetData>
    <row r="1">
      <c r="A1" s="1" t="s">
        <v>0</v>
      </c>
    </row>
    <row r="2">
      <c r="A2" s="1"/>
    </row>
    <row r="3">
      <c r="A3" s="2" t="s">
        <v>1</v>
      </c>
    </row>
    <row r="4" ht="6.75" customHeight="1"/>
    <row r="5">
      <c r="A5" s="3" t="s">
        <v>2</v>
      </c>
    </row>
    <row r="6" ht="4.5" customHeight="1"/>
    <row r="7">
      <c r="A7" s="2" t="s">
        <v>3</v>
      </c>
    </row>
    <row r="8" ht="6.0" customHeight="1"/>
    <row r="9">
      <c r="A9" s="4" t="s">
        <v>4</v>
      </c>
    </row>
    <row r="10" ht="6.75" customHeight="1"/>
    <row r="11">
      <c r="A11" s="5" t="s">
        <v>5</v>
      </c>
    </row>
    <row r="12" ht="6.0" customHeight="1"/>
    <row r="13">
      <c r="A13" s="6"/>
    </row>
    <row r="14">
      <c r="A14" s="3" t="s">
        <v>6</v>
      </c>
    </row>
    <row r="15">
      <c r="A15" s="7" t="s">
        <v>7</v>
      </c>
    </row>
    <row r="16"/>
    <row r="17"/>
    <row r="18"/>
    <row r="19"/>
    <row r="20"/>
  </sheetData>
  <hyperlinks>
    <hyperlink r:id="rId1" ref="A15"/>
  </hyperlinks>
  <printOptions/>
  <pageMargins bottom="0.75" footer="0.0" header="0.0" left="0.25" right="0.25" top="0.75"/>
  <pageSetup orientation="landscape"/>
  <headerFooter>
    <oddHeader>&amp;L  &amp;C  &amp;R   </oddHeader>
    <oddFooter>&amp;L   &amp;C   &amp;R   </oddFooter>
  </headerFooter>
  <drawing r:id="rId2"/>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3.0"/>
    <col customWidth="1" min="2" max="2" width="67.0"/>
    <col customWidth="1" min="3" max="26" width="11.0"/>
  </cols>
  <sheetData>
    <row r="1" ht="18.75" customHeight="1">
      <c r="A1" s="8" t="s">
        <v>856</v>
      </c>
      <c r="B1" s="9"/>
      <c r="C1" s="9"/>
      <c r="D1" s="9"/>
      <c r="E1" s="9"/>
      <c r="F1" s="10"/>
    </row>
    <row r="2">
      <c r="A2" s="11" t="s">
        <v>857</v>
      </c>
    </row>
    <row r="3" ht="117.0" customHeight="1">
      <c r="A3" s="98" t="s">
        <v>858</v>
      </c>
    </row>
    <row r="4">
      <c r="B4" s="49"/>
      <c r="C4" s="311" t="s">
        <v>859</v>
      </c>
      <c r="D4" s="51"/>
      <c r="E4" s="311" t="s">
        <v>860</v>
      </c>
      <c r="F4" s="51"/>
    </row>
    <row r="5" ht="58.5" customHeight="1">
      <c r="B5" s="286" t="s">
        <v>861</v>
      </c>
      <c r="C5" s="312" t="s">
        <v>862</v>
      </c>
      <c r="D5" s="51"/>
      <c r="E5" s="312" t="s">
        <v>863</v>
      </c>
      <c r="F5" s="51"/>
    </row>
    <row r="6">
      <c r="B6" s="52" t="s">
        <v>864</v>
      </c>
      <c r="C6" s="312" t="s">
        <v>862</v>
      </c>
      <c r="D6" s="51"/>
      <c r="E6" s="312" t="s">
        <v>863</v>
      </c>
      <c r="F6" s="51"/>
    </row>
    <row r="7">
      <c r="B7" s="52" t="s">
        <v>865</v>
      </c>
      <c r="C7" s="312" t="s">
        <v>862</v>
      </c>
      <c r="D7" s="51"/>
      <c r="E7" s="312" t="s">
        <v>866</v>
      </c>
      <c r="F7" s="51"/>
    </row>
    <row r="8">
      <c r="B8" s="52" t="s">
        <v>867</v>
      </c>
      <c r="C8" s="312" t="s">
        <v>862</v>
      </c>
      <c r="D8" s="51"/>
      <c r="E8" s="312" t="s">
        <v>862</v>
      </c>
      <c r="F8" s="51"/>
    </row>
    <row r="9">
      <c r="B9" s="52" t="s">
        <v>868</v>
      </c>
      <c r="C9" s="312" t="s">
        <v>869</v>
      </c>
      <c r="D9" s="51"/>
      <c r="E9" s="312" t="s">
        <v>862</v>
      </c>
      <c r="F9" s="51"/>
    </row>
    <row r="10">
      <c r="B10" s="52" t="s">
        <v>870</v>
      </c>
      <c r="C10" s="312" t="s">
        <v>862</v>
      </c>
      <c r="D10" s="51"/>
      <c r="E10" s="312" t="s">
        <v>862</v>
      </c>
      <c r="F10" s="51"/>
    </row>
    <row r="11">
      <c r="B11" s="52" t="s">
        <v>871</v>
      </c>
      <c r="C11" s="312" t="s">
        <v>862</v>
      </c>
      <c r="D11" s="51"/>
      <c r="E11" s="313" t="s">
        <v>869</v>
      </c>
      <c r="F11" s="51"/>
    </row>
    <row r="12" ht="108.0" customHeight="1">
      <c r="A12" s="314" t="s">
        <v>872</v>
      </c>
    </row>
    <row r="13" ht="175.5" customHeight="1">
      <c r="A13" s="315" t="s">
        <v>873</v>
      </c>
    </row>
    <row r="14">
      <c r="B14" s="49"/>
      <c r="C14" s="29" t="s">
        <v>859</v>
      </c>
      <c r="D14" s="29" t="s">
        <v>860</v>
      </c>
      <c r="E14" s="29" t="s">
        <v>141</v>
      </c>
    </row>
    <row r="15" ht="25.5" customHeight="1">
      <c r="B15" s="316" t="s">
        <v>874</v>
      </c>
      <c r="C15" s="287">
        <v>1971.0</v>
      </c>
      <c r="D15" s="287">
        <v>980.0</v>
      </c>
      <c r="E15" s="287">
        <v>2951.0</v>
      </c>
    </row>
    <row r="16" ht="28.5" customHeight="1">
      <c r="B16" s="316" t="s">
        <v>875</v>
      </c>
      <c r="C16" s="287">
        <v>565.0</v>
      </c>
      <c r="D16" s="287">
        <v>253.0</v>
      </c>
      <c r="E16" s="287">
        <v>818.0</v>
      </c>
    </row>
    <row r="17" ht="27.0" customHeight="1">
      <c r="B17" s="316" t="s">
        <v>876</v>
      </c>
      <c r="C17" s="287">
        <v>853.0</v>
      </c>
      <c r="D17" s="287">
        <v>440.0</v>
      </c>
      <c r="E17" s="287">
        <v>1293.0</v>
      </c>
    </row>
    <row r="18" ht="24.0" customHeight="1">
      <c r="B18" s="316" t="s">
        <v>877</v>
      </c>
      <c r="C18" s="287">
        <v>1118.0</v>
      </c>
      <c r="D18" s="287">
        <v>540.0</v>
      </c>
      <c r="E18" s="287">
        <v>1658.0</v>
      </c>
    </row>
    <row r="19" ht="33.75" customHeight="1">
      <c r="B19" s="316" t="s">
        <v>878</v>
      </c>
      <c r="C19" s="287">
        <v>103.0</v>
      </c>
      <c r="D19" s="287">
        <v>28.0</v>
      </c>
      <c r="E19" s="287">
        <v>131.0</v>
      </c>
    </row>
    <row r="20" ht="33.75" customHeight="1">
      <c r="B20" s="316" t="s">
        <v>879</v>
      </c>
      <c r="C20" s="162"/>
      <c r="D20" s="162"/>
      <c r="E20" s="162"/>
    </row>
    <row r="21" ht="33.75" customHeight="1">
      <c r="B21" s="286" t="s">
        <v>880</v>
      </c>
      <c r="C21" s="162"/>
      <c r="D21" s="162"/>
      <c r="E21" s="162"/>
    </row>
    <row r="22" ht="33.75" customHeight="1">
      <c r="B22" s="316" t="s">
        <v>881</v>
      </c>
      <c r="C22" s="162"/>
      <c r="D22" s="162"/>
      <c r="E22" s="162"/>
    </row>
    <row r="23" ht="33.75" customHeight="1">
      <c r="B23" s="316" t="s">
        <v>882</v>
      </c>
      <c r="C23" s="162"/>
      <c r="D23" s="162"/>
      <c r="E23" s="162"/>
    </row>
    <row r="24" ht="33.75" customHeight="1">
      <c r="B24" s="317" t="s">
        <v>883</v>
      </c>
      <c r="C24" s="162"/>
      <c r="D24" s="162"/>
      <c r="E24" s="162"/>
    </row>
    <row r="25">
      <c r="B25" s="318" t="s">
        <v>884</v>
      </c>
    </row>
    <row r="26">
      <c r="B26" s="193" t="s">
        <v>148</v>
      </c>
    </row>
    <row r="27" ht="27.0" customHeight="1">
      <c r="A27" s="319" t="s">
        <v>885</v>
      </c>
    </row>
    <row r="28" ht="102.75" customHeight="1">
      <c r="A28" s="95" t="s">
        <v>886</v>
      </c>
    </row>
    <row r="30">
      <c r="B30" s="89" t="s">
        <v>887</v>
      </c>
      <c r="C30" s="320">
        <v>18.69</v>
      </c>
      <c r="D30" s="80" t="s">
        <v>888</v>
      </c>
      <c r="E30" s="80">
        <v>1.0</v>
      </c>
    </row>
    <row r="32">
      <c r="B32" s="89" t="s">
        <v>889</v>
      </c>
      <c r="C32" s="287">
        <v>42943.0</v>
      </c>
    </row>
    <row r="34">
      <c r="B34" s="89" t="s">
        <v>890</v>
      </c>
      <c r="C34" s="287">
        <v>2298.0</v>
      </c>
    </row>
    <row r="35">
      <c r="B35" s="193" t="s">
        <v>148</v>
      </c>
    </row>
    <row r="36">
      <c r="A36" s="319" t="s">
        <v>891</v>
      </c>
    </row>
    <row r="37" ht="250.5" customHeight="1">
      <c r="A37" s="95" t="s">
        <v>892</v>
      </c>
    </row>
    <row r="38" ht="67.5" customHeight="1">
      <c r="A38" s="95" t="s">
        <v>893</v>
      </c>
    </row>
    <row r="39" ht="36.0" customHeight="1">
      <c r="A39" s="321" t="s">
        <v>894</v>
      </c>
      <c r="C39" s="73" t="s">
        <v>895</v>
      </c>
      <c r="E39" s="73" t="s">
        <v>896</v>
      </c>
    </row>
    <row r="40">
      <c r="B40" s="322" t="s">
        <v>897</v>
      </c>
      <c r="C40" s="162">
        <v>648.0</v>
      </c>
      <c r="E40" s="162">
        <v>101.0</v>
      </c>
    </row>
    <row r="41">
      <c r="B41" s="322" t="s">
        <v>898</v>
      </c>
      <c r="C41" s="162">
        <v>901.0</v>
      </c>
      <c r="E41" s="162">
        <v>647.0</v>
      </c>
    </row>
    <row r="42">
      <c r="B42" s="322" t="s">
        <v>899</v>
      </c>
      <c r="C42" s="162">
        <v>415.0</v>
      </c>
      <c r="E42" s="162">
        <v>1538.0</v>
      </c>
    </row>
    <row r="43">
      <c r="B43" s="322" t="s">
        <v>900</v>
      </c>
      <c r="C43" s="162">
        <v>266.0</v>
      </c>
      <c r="E43" s="162">
        <v>578.0</v>
      </c>
    </row>
    <row r="44">
      <c r="B44" s="322" t="s">
        <v>901</v>
      </c>
      <c r="C44" s="162">
        <v>196.0</v>
      </c>
      <c r="E44" s="162">
        <v>98.0</v>
      </c>
    </row>
    <row r="45">
      <c r="B45" s="322" t="s">
        <v>902</v>
      </c>
      <c r="C45" s="162">
        <v>281.0</v>
      </c>
      <c r="E45" s="162">
        <v>70.0</v>
      </c>
    </row>
    <row r="46">
      <c r="B46" s="322" t="s">
        <v>903</v>
      </c>
      <c r="C46" s="162">
        <v>338.0</v>
      </c>
      <c r="E46" s="162">
        <v>51.0</v>
      </c>
    </row>
    <row r="47">
      <c r="B47" s="322" t="s">
        <v>141</v>
      </c>
      <c r="C47" s="323">
        <f>SUM(C40:C46)</f>
        <v>3045</v>
      </c>
      <c r="D47" s="161"/>
      <c r="E47" s="323">
        <f>SUM(E40:E46)</f>
        <v>3083</v>
      </c>
    </row>
    <row r="48">
      <c r="B48" s="324"/>
    </row>
    <row r="49">
      <c r="A49" s="45" t="s">
        <v>904</v>
      </c>
      <c r="B49" s="9"/>
      <c r="C49" s="9"/>
      <c r="D49" s="9"/>
      <c r="E49" s="9"/>
      <c r="F49" s="10"/>
    </row>
    <row r="50">
      <c r="B50" s="324"/>
    </row>
    <row r="51">
      <c r="B51" s="324"/>
    </row>
    <row r="52">
      <c r="B52" s="324"/>
    </row>
    <row r="53">
      <c r="B53" s="324"/>
    </row>
    <row r="54">
      <c r="B54" s="324"/>
    </row>
    <row r="55">
      <c r="B55" s="324"/>
    </row>
    <row r="56">
      <c r="B56" s="324"/>
    </row>
    <row r="57">
      <c r="B57" s="324"/>
    </row>
    <row r="58">
      <c r="B58" s="324"/>
    </row>
    <row r="59">
      <c r="B59" s="324"/>
    </row>
    <row r="60">
      <c r="B60" s="324"/>
    </row>
    <row r="61">
      <c r="B61" s="325"/>
    </row>
  </sheetData>
  <mergeCells count="25">
    <mergeCell ref="A1:F1"/>
    <mergeCell ref="A3:F3"/>
    <mergeCell ref="C4:D4"/>
    <mergeCell ref="E4:F4"/>
    <mergeCell ref="C5:D5"/>
    <mergeCell ref="E5:F5"/>
    <mergeCell ref="E6:F6"/>
    <mergeCell ref="C6:D6"/>
    <mergeCell ref="C7:D7"/>
    <mergeCell ref="E7:F7"/>
    <mergeCell ref="C8:D8"/>
    <mergeCell ref="E8:F8"/>
    <mergeCell ref="C9:D9"/>
    <mergeCell ref="E9:F9"/>
    <mergeCell ref="A37:F37"/>
    <mergeCell ref="A38:F38"/>
    <mergeCell ref="A39:B39"/>
    <mergeCell ref="A49:F49"/>
    <mergeCell ref="C10:D10"/>
    <mergeCell ref="E10:F10"/>
    <mergeCell ref="C11:D11"/>
    <mergeCell ref="E11:F11"/>
    <mergeCell ref="A12:F12"/>
    <mergeCell ref="A13:F13"/>
    <mergeCell ref="A28:F28"/>
  </mergeCells>
  <printOptions/>
  <pageMargins bottom="0.75" footer="0.0" header="0.0" left="0.7" right="0.7" top="0.75"/>
  <pageSetup orientation="landscape"/>
  <headerFooter>
    <oddHeader>&amp;C000000    </oddHeader>
    <oddFooter>&amp;C    </oddFooter>
  </headerFooter>
  <rowBreaks count="1" manualBreakCount="1">
    <brk id="35" man="1"/>
  </rowBreak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54.0"/>
    <col customWidth="1" min="2" max="5" width="14.44"/>
    <col customWidth="1" min="6" max="26" width="10.56"/>
  </cols>
  <sheetData>
    <row r="1" ht="18.75" customHeight="1">
      <c r="A1" s="8" t="s">
        <v>905</v>
      </c>
      <c r="B1" s="9"/>
      <c r="C1" s="9"/>
      <c r="D1" s="9"/>
      <c r="E1" s="10"/>
    </row>
    <row r="2"/>
    <row r="3">
      <c r="A3" s="3" t="s">
        <v>906</v>
      </c>
    </row>
    <row r="4"/>
    <row r="5" ht="93.75" customHeight="1">
      <c r="A5" s="95" t="s">
        <v>907</v>
      </c>
    </row>
    <row r="6"/>
    <row r="7"/>
    <row r="8">
      <c r="A8" s="282" t="s">
        <v>908</v>
      </c>
      <c r="B8" s="326" t="s">
        <v>909</v>
      </c>
      <c r="C8" s="282" t="s">
        <v>78</v>
      </c>
      <c r="D8" s="282" t="s">
        <v>84</v>
      </c>
      <c r="E8" s="326" t="s">
        <v>910</v>
      </c>
    </row>
    <row r="9">
      <c r="A9" s="327" t="s">
        <v>911</v>
      </c>
      <c r="B9" s="195"/>
      <c r="C9" s="195"/>
      <c r="D9" s="170"/>
      <c r="E9" s="328" t="s">
        <v>912</v>
      </c>
    </row>
    <row r="10">
      <c r="A10" s="327" t="s">
        <v>913</v>
      </c>
      <c r="B10" s="195"/>
      <c r="C10" s="195"/>
      <c r="D10" s="195">
        <v>4.46</v>
      </c>
      <c r="E10" s="328" t="s">
        <v>914</v>
      </c>
    </row>
    <row r="11">
      <c r="A11" s="327" t="s">
        <v>915</v>
      </c>
      <c r="B11" s="195"/>
      <c r="C11" s="195"/>
      <c r="D11" s="195">
        <v>1.36</v>
      </c>
      <c r="E11" s="328" t="s">
        <v>916</v>
      </c>
    </row>
    <row r="12">
      <c r="A12" s="327" t="s">
        <v>917</v>
      </c>
      <c r="B12" s="195"/>
      <c r="C12" s="195"/>
      <c r="D12" s="195">
        <v>1.61</v>
      </c>
      <c r="E12" s="328" t="s">
        <v>918</v>
      </c>
    </row>
    <row r="13">
      <c r="A13" s="327" t="s">
        <v>919</v>
      </c>
      <c r="B13" s="195"/>
      <c r="C13" s="195"/>
      <c r="D13" s="195">
        <v>2.5</v>
      </c>
      <c r="E13" s="328" t="s">
        <v>920</v>
      </c>
    </row>
    <row r="14">
      <c r="A14" s="327" t="s">
        <v>921</v>
      </c>
      <c r="B14" s="195"/>
      <c r="C14" s="195"/>
      <c r="D14" s="195"/>
      <c r="E14" s="329">
        <v>10.0</v>
      </c>
    </row>
    <row r="15">
      <c r="A15" s="327" t="s">
        <v>922</v>
      </c>
      <c r="B15" s="195"/>
      <c r="C15" s="195"/>
      <c r="D15" s="195">
        <v>16.46</v>
      </c>
      <c r="E15" s="329">
        <v>11.0</v>
      </c>
    </row>
    <row r="16">
      <c r="A16" s="327" t="s">
        <v>923</v>
      </c>
      <c r="B16" s="195"/>
      <c r="C16" s="195"/>
      <c r="D16" s="195"/>
      <c r="E16" s="329">
        <v>12.0</v>
      </c>
    </row>
    <row r="17">
      <c r="A17" s="327" t="s">
        <v>924</v>
      </c>
      <c r="B17" s="195"/>
      <c r="C17" s="195"/>
      <c r="D17" s="195"/>
      <c r="E17" s="329">
        <v>13.0</v>
      </c>
    </row>
    <row r="18">
      <c r="A18" s="327" t="s">
        <v>925</v>
      </c>
      <c r="B18" s="195"/>
      <c r="C18" s="195"/>
      <c r="D18" s="195">
        <v>10.97</v>
      </c>
      <c r="E18" s="329">
        <v>14.0</v>
      </c>
    </row>
    <row r="19">
      <c r="A19" s="327" t="s">
        <v>926</v>
      </c>
      <c r="B19" s="195"/>
      <c r="C19" s="195"/>
      <c r="D19" s="195"/>
      <c r="E19" s="329">
        <v>15.0</v>
      </c>
    </row>
    <row r="20">
      <c r="A20" s="327" t="s">
        <v>927</v>
      </c>
      <c r="B20" s="195"/>
      <c r="C20" s="195"/>
      <c r="D20" s="195">
        <v>1.79</v>
      </c>
      <c r="E20" s="329">
        <v>16.0</v>
      </c>
    </row>
    <row r="21">
      <c r="A21" s="327" t="s">
        <v>928</v>
      </c>
      <c r="B21" s="195"/>
      <c r="C21" s="195"/>
      <c r="D21" s="195"/>
      <c r="E21" s="329">
        <v>19.0</v>
      </c>
    </row>
    <row r="22">
      <c r="A22" s="327" t="s">
        <v>929</v>
      </c>
      <c r="B22" s="195"/>
      <c r="C22" s="195"/>
      <c r="D22" s="195">
        <v>2.22</v>
      </c>
      <c r="E22" s="329">
        <v>22.0</v>
      </c>
    </row>
    <row r="23">
      <c r="A23" s="327" t="s">
        <v>238</v>
      </c>
      <c r="B23" s="195"/>
      <c r="C23" s="195"/>
      <c r="D23" s="195">
        <v>2.68</v>
      </c>
      <c r="E23" s="329">
        <v>23.0</v>
      </c>
    </row>
    <row r="24">
      <c r="A24" s="327" t="s">
        <v>930</v>
      </c>
      <c r="B24" s="195"/>
      <c r="C24" s="195"/>
      <c r="D24" s="195"/>
      <c r="E24" s="329">
        <v>24.0</v>
      </c>
    </row>
    <row r="25">
      <c r="A25" s="327" t="s">
        <v>931</v>
      </c>
      <c r="B25" s="195"/>
      <c r="C25" s="195"/>
      <c r="D25" s="195"/>
      <c r="E25" s="329">
        <v>25.0</v>
      </c>
    </row>
    <row r="26">
      <c r="A26" s="327" t="s">
        <v>932</v>
      </c>
      <c r="B26" s="195"/>
      <c r="C26" s="195"/>
      <c r="D26" s="195">
        <v>9.56</v>
      </c>
      <c r="E26" s="329">
        <v>26.0</v>
      </c>
    </row>
    <row r="27">
      <c r="A27" s="327" t="s">
        <v>933</v>
      </c>
      <c r="B27" s="195"/>
      <c r="C27" s="195"/>
      <c r="D27" s="195">
        <v>4.53</v>
      </c>
      <c r="E27" s="329">
        <v>27.0</v>
      </c>
    </row>
    <row r="28">
      <c r="A28" s="327" t="s">
        <v>934</v>
      </c>
      <c r="B28" s="195"/>
      <c r="C28" s="195"/>
      <c r="D28" s="195"/>
      <c r="E28" s="329" t="s">
        <v>935</v>
      </c>
    </row>
    <row r="29">
      <c r="A29" s="327" t="s">
        <v>936</v>
      </c>
      <c r="B29" s="195"/>
      <c r="C29" s="195"/>
      <c r="D29" s="195">
        <v>5.0</v>
      </c>
      <c r="E29" s="329">
        <v>30.0</v>
      </c>
    </row>
    <row r="30">
      <c r="A30" s="327" t="s">
        <v>937</v>
      </c>
      <c r="B30" s="195"/>
      <c r="C30" s="195"/>
      <c r="D30" s="195"/>
      <c r="E30" s="329">
        <v>31.0</v>
      </c>
    </row>
    <row r="31">
      <c r="A31" s="327" t="s">
        <v>938</v>
      </c>
      <c r="B31" s="195"/>
      <c r="C31" s="195"/>
      <c r="D31" s="195">
        <v>0.94</v>
      </c>
      <c r="E31" s="329">
        <v>38.0</v>
      </c>
    </row>
    <row r="32">
      <c r="A32" s="327" t="s">
        <v>939</v>
      </c>
      <c r="B32" s="195"/>
      <c r="C32" s="195"/>
      <c r="D32" s="195"/>
      <c r="E32" s="329">
        <v>39.0</v>
      </c>
    </row>
    <row r="33">
      <c r="A33" s="327" t="s">
        <v>940</v>
      </c>
      <c r="B33" s="195"/>
      <c r="C33" s="195"/>
      <c r="D33" s="195">
        <v>3.26</v>
      </c>
      <c r="E33" s="329">
        <v>40.0</v>
      </c>
    </row>
    <row r="34">
      <c r="A34" s="327" t="s">
        <v>941</v>
      </c>
      <c r="B34" s="195"/>
      <c r="C34" s="195"/>
      <c r="D34" s="195"/>
      <c r="E34" s="329">
        <v>41.0</v>
      </c>
    </row>
    <row r="35">
      <c r="A35" s="327" t="s">
        <v>942</v>
      </c>
      <c r="B35" s="195"/>
      <c r="C35" s="195"/>
      <c r="D35" s="195">
        <v>3.68</v>
      </c>
      <c r="E35" s="329">
        <v>42.0</v>
      </c>
    </row>
    <row r="36">
      <c r="A36" s="327" t="s">
        <v>943</v>
      </c>
      <c r="B36" s="195"/>
      <c r="C36" s="195"/>
      <c r="D36" s="195"/>
      <c r="E36" s="329">
        <v>43.0</v>
      </c>
    </row>
    <row r="37">
      <c r="A37" s="327" t="s">
        <v>944</v>
      </c>
      <c r="B37" s="195"/>
      <c r="C37" s="195"/>
      <c r="D37" s="195">
        <v>0.77</v>
      </c>
      <c r="E37" s="329">
        <v>44.0</v>
      </c>
    </row>
    <row r="38">
      <c r="A38" s="327" t="s">
        <v>945</v>
      </c>
      <c r="B38" s="195"/>
      <c r="C38" s="195"/>
      <c r="D38" s="195">
        <v>18.2</v>
      </c>
      <c r="E38" s="329">
        <v>45.0</v>
      </c>
    </row>
    <row r="39">
      <c r="A39" s="327" t="s">
        <v>946</v>
      </c>
      <c r="B39" s="195"/>
      <c r="C39" s="195"/>
      <c r="D39" s="195"/>
      <c r="E39" s="329">
        <v>46.0</v>
      </c>
    </row>
    <row r="40">
      <c r="A40" s="327" t="s">
        <v>947</v>
      </c>
      <c r="B40" s="195"/>
      <c r="C40" s="195"/>
      <c r="D40" s="195"/>
      <c r="E40" s="329">
        <v>47.0</v>
      </c>
    </row>
    <row r="41">
      <c r="A41" s="327" t="s">
        <v>948</v>
      </c>
      <c r="B41" s="195"/>
      <c r="C41" s="195"/>
      <c r="D41" s="195"/>
      <c r="E41" s="329">
        <v>48.0</v>
      </c>
    </row>
    <row r="42">
      <c r="A42" s="327" t="s">
        <v>949</v>
      </c>
      <c r="B42" s="195"/>
      <c r="C42" s="195"/>
      <c r="D42" s="195"/>
      <c r="E42" s="329">
        <v>49.0</v>
      </c>
    </row>
    <row r="43">
      <c r="A43" s="327" t="s">
        <v>950</v>
      </c>
      <c r="B43" s="195"/>
      <c r="C43" s="195"/>
      <c r="D43" s="195">
        <v>3.06</v>
      </c>
      <c r="E43" s="329">
        <v>50.0</v>
      </c>
    </row>
    <row r="44">
      <c r="A44" s="327" t="s">
        <v>951</v>
      </c>
      <c r="B44" s="195"/>
      <c r="C44" s="195"/>
      <c r="D44" s="195">
        <v>1.92</v>
      </c>
      <c r="E44" s="329">
        <v>51.0</v>
      </c>
    </row>
    <row r="45">
      <c r="A45" s="327" t="s">
        <v>952</v>
      </c>
      <c r="B45" s="195"/>
      <c r="C45" s="195"/>
      <c r="D45" s="195">
        <v>4.06</v>
      </c>
      <c r="E45" s="329">
        <v>52.0</v>
      </c>
    </row>
    <row r="46">
      <c r="A46" s="327" t="s">
        <v>244</v>
      </c>
      <c r="B46" s="195"/>
      <c r="C46" s="195"/>
      <c r="D46" s="195">
        <v>0.98</v>
      </c>
      <c r="E46" s="329">
        <v>54.0</v>
      </c>
    </row>
    <row r="47">
      <c r="A47" s="330" t="s">
        <v>252</v>
      </c>
      <c r="B47" s="195"/>
      <c r="C47" s="195"/>
      <c r="D47" s="195"/>
      <c r="E47" s="49"/>
    </row>
    <row r="48">
      <c r="D48" s="331"/>
    </row>
    <row r="50">
      <c r="A50" s="8" t="s">
        <v>953</v>
      </c>
      <c r="B50" s="9"/>
      <c r="C50" s="9"/>
      <c r="D50" s="9"/>
      <c r="E50" s="10"/>
    </row>
  </sheetData>
  <mergeCells count="3">
    <mergeCell ref="A1:E1"/>
    <mergeCell ref="A5:E5"/>
    <mergeCell ref="A50:E50"/>
  </mergeCells>
  <dataValidations>
    <dataValidation type="decimal" allowBlank="1" showErrorMessage="1" sqref="B9:D47">
      <formula1>0.0</formula1>
      <formula2>100.0</formula2>
    </dataValidation>
  </dataValidations>
  <printOptions/>
  <pageMargins bottom="0.75" footer="0.0" header="0.0" left="0.7" right="0.7" top="0.75"/>
  <pageSetup orientation="landscape"/>
  <headerFooter>
    <oddHeader>&amp;C   </oddHeader>
    <oddFooter>&amp;C   </oddFooter>
  </headerFooter>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4" width="10.89"/>
    <col customWidth="1" min="5" max="5" width="9.44"/>
    <col customWidth="1" min="6" max="6" width="10.89"/>
    <col customWidth="1" min="7" max="7" width="9.89"/>
    <col customWidth="1" min="8" max="8" width="10.89"/>
    <col customWidth="1" min="9" max="9" width="10.56"/>
    <col customWidth="1" min="10" max="10" width="9.89"/>
    <col customWidth="1" min="11" max="26" width="10.89"/>
  </cols>
  <sheetData>
    <row r="1" ht="36.0" customHeight="1">
      <c r="A1" s="332" t="s">
        <v>954</v>
      </c>
      <c r="B1" s="9"/>
      <c r="C1" s="9"/>
      <c r="D1" s="9"/>
      <c r="E1" s="9"/>
      <c r="F1" s="9"/>
      <c r="G1" s="9"/>
      <c r="H1" s="9"/>
      <c r="I1" s="9"/>
      <c r="J1" s="10"/>
      <c r="K1" s="6"/>
      <c r="L1" s="6"/>
      <c r="M1" s="6"/>
      <c r="N1" s="6"/>
      <c r="O1" s="6"/>
      <c r="P1" s="6"/>
      <c r="Q1" s="6"/>
      <c r="R1" s="6"/>
      <c r="S1" s="6"/>
      <c r="T1" s="6"/>
      <c r="U1" s="6"/>
      <c r="V1" s="6"/>
      <c r="W1" s="6"/>
      <c r="X1" s="6"/>
      <c r="Y1" s="6"/>
      <c r="Z1" s="6"/>
    </row>
    <row r="2" ht="12.0" customHeight="1">
      <c r="A2" s="96"/>
      <c r="K2" s="6"/>
      <c r="L2" s="6"/>
      <c r="M2" s="6"/>
      <c r="N2" s="6"/>
      <c r="O2" s="6"/>
      <c r="P2" s="6"/>
      <c r="Q2" s="6"/>
      <c r="R2" s="6"/>
      <c r="S2" s="6"/>
      <c r="T2" s="6"/>
      <c r="U2" s="6"/>
      <c r="V2" s="6"/>
      <c r="W2" s="6"/>
      <c r="X2" s="6"/>
      <c r="Y2" s="6"/>
      <c r="Z2" s="6"/>
    </row>
    <row r="3" ht="18.75" customHeight="1">
      <c r="A3" s="333" t="s">
        <v>955</v>
      </c>
      <c r="K3" s="6"/>
      <c r="L3" s="6"/>
      <c r="M3" s="6"/>
      <c r="N3" s="6"/>
      <c r="O3" s="6"/>
      <c r="P3" s="6"/>
      <c r="Q3" s="6"/>
      <c r="R3" s="6"/>
      <c r="S3" s="6"/>
      <c r="T3" s="6"/>
      <c r="U3" s="6"/>
      <c r="V3" s="6"/>
      <c r="W3" s="6"/>
      <c r="X3" s="6"/>
      <c r="Y3" s="6"/>
      <c r="Z3" s="6"/>
    </row>
    <row r="4" ht="9.0" customHeight="1">
      <c r="A4" s="183"/>
      <c r="K4" s="6"/>
      <c r="L4" s="6"/>
      <c r="M4" s="6"/>
      <c r="N4" s="6"/>
      <c r="O4" s="6"/>
      <c r="P4" s="6"/>
      <c r="Q4" s="6"/>
      <c r="R4" s="6"/>
      <c r="S4" s="6"/>
      <c r="T4" s="6"/>
      <c r="U4" s="6"/>
      <c r="V4" s="6"/>
      <c r="W4" s="6"/>
      <c r="X4" s="6"/>
      <c r="Y4" s="6"/>
      <c r="Z4" s="6"/>
    </row>
    <row r="5" ht="36.0" customHeight="1">
      <c r="A5" s="183" t="s">
        <v>956</v>
      </c>
      <c r="K5" s="6"/>
      <c r="L5" s="6"/>
      <c r="M5" s="6"/>
      <c r="N5" s="6"/>
      <c r="O5" s="6"/>
      <c r="P5" s="6"/>
      <c r="Q5" s="6"/>
      <c r="R5" s="6"/>
      <c r="S5" s="6"/>
      <c r="T5" s="6"/>
      <c r="U5" s="6"/>
      <c r="V5" s="6"/>
      <c r="W5" s="6"/>
      <c r="X5" s="6"/>
      <c r="Y5" s="6"/>
      <c r="Z5" s="6"/>
    </row>
    <row r="6" ht="9.75" customHeight="1">
      <c r="A6" s="183"/>
      <c r="B6" s="6"/>
      <c r="C6" s="6"/>
      <c r="D6" s="6"/>
      <c r="E6" s="6"/>
      <c r="F6" s="6"/>
      <c r="G6" s="6"/>
      <c r="H6" s="6"/>
      <c r="I6" s="6"/>
      <c r="J6" s="6"/>
      <c r="K6" s="6"/>
      <c r="L6" s="6"/>
      <c r="M6" s="6"/>
      <c r="N6" s="6"/>
      <c r="O6" s="6"/>
      <c r="P6" s="6"/>
      <c r="Q6" s="6"/>
      <c r="R6" s="6"/>
      <c r="S6" s="6"/>
      <c r="T6" s="6"/>
      <c r="U6" s="6"/>
      <c r="V6" s="6"/>
      <c r="W6" s="6"/>
      <c r="X6" s="6"/>
      <c r="Y6" s="6"/>
      <c r="Z6" s="6"/>
    </row>
    <row r="7" ht="16.5" customHeight="1">
      <c r="A7" s="183" t="s">
        <v>957</v>
      </c>
      <c r="K7" s="6"/>
      <c r="L7" s="6"/>
      <c r="M7" s="6"/>
      <c r="N7" s="6"/>
      <c r="O7" s="6"/>
      <c r="P7" s="6"/>
      <c r="Q7" s="6"/>
      <c r="R7" s="6"/>
      <c r="S7" s="6"/>
      <c r="T7" s="6"/>
      <c r="U7" s="6"/>
      <c r="V7" s="6"/>
      <c r="W7" s="6"/>
      <c r="X7" s="6"/>
      <c r="Y7" s="6"/>
      <c r="Z7" s="6"/>
    </row>
    <row r="8" ht="18.75" customHeight="1">
      <c r="A8" s="334" t="s">
        <v>958</v>
      </c>
      <c r="B8" s="56"/>
      <c r="C8" s="56"/>
      <c r="D8" s="56"/>
      <c r="E8" s="56"/>
      <c r="F8" s="56"/>
      <c r="G8" s="56"/>
      <c r="H8" s="56"/>
      <c r="I8" s="56"/>
      <c r="J8" s="51"/>
      <c r="K8" s="6"/>
      <c r="L8" s="6"/>
      <c r="M8" s="6"/>
      <c r="N8" s="6"/>
      <c r="O8" s="6"/>
      <c r="P8" s="6"/>
      <c r="Q8" s="6"/>
      <c r="R8" s="6"/>
      <c r="S8" s="6"/>
      <c r="T8" s="6"/>
      <c r="U8" s="6"/>
      <c r="V8" s="6"/>
      <c r="W8" s="6"/>
      <c r="X8" s="6"/>
      <c r="Y8" s="6"/>
      <c r="Z8" s="6"/>
    </row>
    <row r="9" ht="36.0" customHeight="1">
      <c r="A9" s="183"/>
      <c r="B9" s="6"/>
      <c r="C9" s="6"/>
      <c r="D9" s="6"/>
      <c r="E9" s="6"/>
      <c r="F9" s="6"/>
      <c r="G9" s="6"/>
      <c r="H9" s="6"/>
      <c r="I9" s="6"/>
      <c r="J9" s="6"/>
      <c r="K9" s="6"/>
      <c r="L9" s="6"/>
      <c r="M9" s="6"/>
      <c r="N9" s="6"/>
      <c r="O9" s="6"/>
      <c r="P9" s="6"/>
      <c r="Q9" s="6"/>
      <c r="R9" s="6"/>
      <c r="S9" s="6"/>
      <c r="T9" s="6"/>
      <c r="U9" s="6"/>
      <c r="V9" s="6"/>
      <c r="W9" s="6"/>
      <c r="X9" s="6"/>
      <c r="Y9" s="6"/>
      <c r="Z9" s="6"/>
    </row>
    <row r="10" ht="57.0" customHeight="1">
      <c r="A10" s="333" t="s">
        <v>959</v>
      </c>
      <c r="K10" s="335"/>
      <c r="L10" s="335"/>
      <c r="M10" s="335"/>
      <c r="N10" s="335"/>
      <c r="O10" s="335"/>
      <c r="P10" s="335"/>
      <c r="Q10" s="335"/>
      <c r="R10" s="335"/>
      <c r="S10" s="335"/>
      <c r="T10" s="335"/>
      <c r="U10" s="335"/>
      <c r="V10" s="335"/>
      <c r="W10" s="335"/>
      <c r="X10" s="335"/>
      <c r="Y10" s="335"/>
      <c r="Z10" s="335"/>
    </row>
    <row r="11" ht="57.0" customHeight="1">
      <c r="A11" s="333" t="s">
        <v>960</v>
      </c>
      <c r="K11" s="335"/>
      <c r="L11" s="335"/>
      <c r="M11" s="335"/>
      <c r="N11" s="335"/>
      <c r="O11" s="335"/>
      <c r="P11" s="335"/>
      <c r="Q11" s="335"/>
      <c r="R11" s="335"/>
      <c r="S11" s="335"/>
      <c r="T11" s="335"/>
      <c r="U11" s="335"/>
      <c r="V11" s="335"/>
      <c r="W11" s="335"/>
      <c r="X11" s="335"/>
      <c r="Y11" s="335"/>
      <c r="Z11" s="335"/>
    </row>
    <row r="12" ht="57.0" customHeight="1">
      <c r="A12" s="333" t="s">
        <v>961</v>
      </c>
      <c r="K12" s="335"/>
      <c r="L12" s="335"/>
      <c r="M12" s="335"/>
      <c r="N12" s="335"/>
      <c r="O12" s="335"/>
      <c r="P12" s="335"/>
      <c r="Q12" s="335"/>
      <c r="R12" s="335"/>
      <c r="S12" s="335"/>
      <c r="T12" s="335"/>
      <c r="U12" s="335"/>
      <c r="V12" s="335"/>
      <c r="W12" s="335"/>
      <c r="X12" s="335"/>
      <c r="Y12" s="335"/>
      <c r="Z12" s="335"/>
    </row>
    <row r="13" ht="57.0" customHeight="1">
      <c r="A13" s="333" t="s">
        <v>962</v>
      </c>
      <c r="K13" s="335"/>
      <c r="L13" s="335"/>
      <c r="M13" s="335"/>
      <c r="N13" s="335"/>
      <c r="O13" s="335"/>
      <c r="P13" s="335"/>
      <c r="Q13" s="335"/>
      <c r="R13" s="335"/>
      <c r="S13" s="335"/>
      <c r="T13" s="335"/>
      <c r="U13" s="335"/>
      <c r="V13" s="335"/>
      <c r="W13" s="335"/>
      <c r="X13" s="335"/>
      <c r="Y13" s="335"/>
      <c r="Z13" s="335"/>
    </row>
    <row r="14" ht="57.0" customHeight="1">
      <c r="A14" s="333" t="s">
        <v>963</v>
      </c>
      <c r="K14" s="335"/>
      <c r="L14" s="335"/>
      <c r="M14" s="335"/>
      <c r="N14" s="335"/>
      <c r="O14" s="335"/>
      <c r="P14" s="335"/>
      <c r="Q14" s="335"/>
      <c r="R14" s="335"/>
      <c r="S14" s="335"/>
      <c r="T14" s="335"/>
      <c r="U14" s="335"/>
      <c r="V14" s="335"/>
      <c r="W14" s="335"/>
      <c r="X14" s="335"/>
      <c r="Y14" s="335"/>
      <c r="Z14" s="335"/>
    </row>
    <row r="15" ht="57.0" customHeight="1">
      <c r="A15" s="333" t="s">
        <v>964</v>
      </c>
      <c r="K15" s="335"/>
      <c r="L15" s="335"/>
      <c r="M15" s="335"/>
      <c r="N15" s="335"/>
      <c r="O15" s="335"/>
      <c r="P15" s="335"/>
      <c r="Q15" s="335"/>
      <c r="R15" s="335"/>
      <c r="S15" s="335"/>
      <c r="T15" s="335"/>
      <c r="U15" s="335"/>
      <c r="V15" s="335"/>
      <c r="W15" s="335"/>
      <c r="X15" s="335"/>
      <c r="Y15" s="335"/>
      <c r="Z15" s="335"/>
    </row>
    <row r="16" ht="57.0" customHeight="1">
      <c r="A16" s="333" t="s">
        <v>965</v>
      </c>
      <c r="K16" s="335"/>
      <c r="L16" s="335"/>
      <c r="M16" s="335"/>
      <c r="N16" s="335"/>
      <c r="O16" s="335"/>
      <c r="P16" s="335"/>
      <c r="Q16" s="335"/>
      <c r="R16" s="335"/>
      <c r="S16" s="335"/>
      <c r="T16" s="335"/>
      <c r="U16" s="335"/>
      <c r="V16" s="335"/>
      <c r="W16" s="335"/>
      <c r="X16" s="335"/>
      <c r="Y16" s="335"/>
      <c r="Z16" s="335"/>
    </row>
    <row r="17" ht="57.0" customHeight="1">
      <c r="A17" s="333" t="s">
        <v>966</v>
      </c>
      <c r="K17" s="335"/>
      <c r="L17" s="335"/>
      <c r="M17" s="335"/>
      <c r="N17" s="335"/>
      <c r="O17" s="335"/>
      <c r="P17" s="335"/>
      <c r="Q17" s="335"/>
      <c r="R17" s="335"/>
      <c r="S17" s="335"/>
      <c r="T17" s="335"/>
      <c r="U17" s="335"/>
      <c r="V17" s="335"/>
      <c r="W17" s="335"/>
      <c r="X17" s="335"/>
      <c r="Y17" s="335"/>
      <c r="Z17" s="335"/>
    </row>
    <row r="18" ht="57.0" customHeight="1">
      <c r="A18" s="333" t="s">
        <v>967</v>
      </c>
      <c r="K18" s="335"/>
      <c r="L18" s="335"/>
      <c r="M18" s="335"/>
      <c r="N18" s="335"/>
      <c r="O18" s="335"/>
      <c r="P18" s="335"/>
      <c r="Q18" s="335"/>
      <c r="R18" s="335"/>
      <c r="S18" s="335"/>
      <c r="T18" s="335"/>
      <c r="U18" s="335"/>
      <c r="V18" s="335"/>
      <c r="W18" s="335"/>
      <c r="X18" s="335"/>
      <c r="Y18" s="335"/>
      <c r="Z18" s="335"/>
    </row>
    <row r="19" ht="111.0" customHeight="1">
      <c r="A19" s="333" t="s">
        <v>968</v>
      </c>
      <c r="K19" s="335"/>
      <c r="L19" s="335"/>
      <c r="M19" s="335"/>
      <c r="N19" s="335"/>
      <c r="O19" s="335"/>
      <c r="P19" s="335"/>
      <c r="Q19" s="335"/>
      <c r="R19" s="335"/>
      <c r="S19" s="335"/>
      <c r="T19" s="335"/>
      <c r="U19" s="335"/>
      <c r="V19" s="335"/>
      <c r="W19" s="335"/>
      <c r="X19" s="335"/>
      <c r="Y19" s="335"/>
      <c r="Z19" s="335"/>
    </row>
    <row r="20" ht="57.0" customHeight="1">
      <c r="A20" s="333" t="s">
        <v>969</v>
      </c>
      <c r="K20" s="335"/>
      <c r="L20" s="335"/>
      <c r="M20" s="335"/>
      <c r="N20" s="335"/>
      <c r="O20" s="335"/>
      <c r="P20" s="335"/>
      <c r="Q20" s="335"/>
      <c r="R20" s="335"/>
      <c r="S20" s="335"/>
      <c r="T20" s="335"/>
      <c r="U20" s="335"/>
      <c r="V20" s="335"/>
      <c r="W20" s="335"/>
      <c r="X20" s="335"/>
      <c r="Y20" s="335"/>
      <c r="Z20" s="335"/>
    </row>
    <row r="21" ht="57.0" customHeight="1">
      <c r="A21" s="333" t="s">
        <v>970</v>
      </c>
      <c r="K21" s="335"/>
      <c r="L21" s="335"/>
      <c r="M21" s="335"/>
      <c r="N21" s="335"/>
      <c r="O21" s="335"/>
      <c r="P21" s="335"/>
      <c r="Q21" s="335"/>
      <c r="R21" s="335"/>
      <c r="S21" s="335"/>
      <c r="T21" s="335"/>
      <c r="U21" s="335"/>
      <c r="V21" s="335"/>
      <c r="W21" s="335"/>
      <c r="X21" s="335"/>
      <c r="Y21" s="335"/>
      <c r="Z21" s="335"/>
    </row>
    <row r="22" ht="57.0" customHeight="1">
      <c r="A22" s="333" t="s">
        <v>971</v>
      </c>
      <c r="K22" s="335"/>
      <c r="L22" s="335"/>
      <c r="M22" s="335"/>
      <c r="N22" s="335"/>
      <c r="O22" s="335"/>
      <c r="P22" s="335"/>
      <c r="Q22" s="335"/>
      <c r="R22" s="335"/>
      <c r="S22" s="335"/>
      <c r="T22" s="335"/>
      <c r="U22" s="335"/>
      <c r="V22" s="335"/>
      <c r="W22" s="335"/>
      <c r="X22" s="335"/>
      <c r="Y22" s="335"/>
      <c r="Z22" s="335"/>
    </row>
    <row r="23" ht="57.0" customHeight="1">
      <c r="A23" s="333" t="s">
        <v>972</v>
      </c>
      <c r="K23" s="335"/>
      <c r="L23" s="335"/>
      <c r="M23" s="335"/>
      <c r="N23" s="335"/>
      <c r="O23" s="335"/>
      <c r="P23" s="335"/>
      <c r="Q23" s="335"/>
      <c r="R23" s="335"/>
      <c r="S23" s="335"/>
      <c r="T23" s="335"/>
      <c r="U23" s="335"/>
      <c r="V23" s="335"/>
      <c r="W23" s="335"/>
      <c r="X23" s="335"/>
      <c r="Y23" s="335"/>
      <c r="Z23" s="335"/>
    </row>
    <row r="24" ht="57.0" customHeight="1">
      <c r="A24" s="336" t="s">
        <v>973</v>
      </c>
      <c r="K24" s="335"/>
      <c r="L24" s="335"/>
      <c r="M24" s="335"/>
      <c r="N24" s="335"/>
      <c r="O24" s="335"/>
      <c r="P24" s="335"/>
      <c r="Q24" s="335"/>
      <c r="R24" s="335"/>
      <c r="S24" s="335"/>
      <c r="T24" s="335"/>
      <c r="U24" s="335"/>
      <c r="V24" s="335"/>
      <c r="W24" s="335"/>
      <c r="X24" s="335"/>
      <c r="Y24" s="335"/>
      <c r="Z24" s="335"/>
    </row>
    <row r="25" ht="73.5" customHeight="1">
      <c r="A25" s="333" t="s">
        <v>974</v>
      </c>
      <c r="K25" s="335"/>
      <c r="L25" s="335"/>
      <c r="M25" s="335"/>
      <c r="N25" s="335"/>
      <c r="O25" s="335"/>
      <c r="P25" s="335"/>
      <c r="Q25" s="335"/>
      <c r="R25" s="335"/>
      <c r="S25" s="335"/>
      <c r="T25" s="335"/>
      <c r="U25" s="335"/>
      <c r="V25" s="335"/>
      <c r="W25" s="335"/>
      <c r="X25" s="335"/>
      <c r="Y25" s="335"/>
      <c r="Z25" s="335"/>
    </row>
    <row r="26" ht="57.0" customHeight="1">
      <c r="A26" s="333" t="s">
        <v>975</v>
      </c>
      <c r="K26" s="335"/>
      <c r="L26" s="335"/>
      <c r="M26" s="335"/>
      <c r="N26" s="335"/>
      <c r="O26" s="335"/>
      <c r="P26" s="335"/>
      <c r="Q26" s="335"/>
      <c r="R26" s="335"/>
      <c r="S26" s="335"/>
      <c r="T26" s="335"/>
      <c r="U26" s="335"/>
      <c r="V26" s="335"/>
      <c r="W26" s="335"/>
      <c r="X26" s="335"/>
      <c r="Y26" s="335"/>
      <c r="Z26" s="335"/>
    </row>
    <row r="27" ht="57.0" customHeight="1">
      <c r="A27" s="333" t="s">
        <v>976</v>
      </c>
      <c r="K27" s="335"/>
      <c r="L27" s="335"/>
      <c r="M27" s="335"/>
      <c r="N27" s="335"/>
      <c r="O27" s="335"/>
      <c r="P27" s="335"/>
      <c r="Q27" s="335"/>
      <c r="R27" s="335"/>
      <c r="S27" s="335"/>
      <c r="T27" s="335"/>
      <c r="U27" s="335"/>
      <c r="V27" s="335"/>
      <c r="W27" s="335"/>
      <c r="X27" s="335"/>
      <c r="Y27" s="335"/>
      <c r="Z27" s="335"/>
    </row>
    <row r="28" ht="57.0" customHeight="1">
      <c r="A28" s="333" t="s">
        <v>977</v>
      </c>
      <c r="K28" s="335"/>
      <c r="L28" s="335"/>
      <c r="M28" s="335"/>
      <c r="N28" s="335"/>
      <c r="O28" s="335"/>
      <c r="P28" s="335"/>
      <c r="Q28" s="335"/>
      <c r="R28" s="335"/>
      <c r="S28" s="335"/>
      <c r="T28" s="335"/>
      <c r="U28" s="335"/>
      <c r="V28" s="335"/>
      <c r="W28" s="335"/>
      <c r="X28" s="335"/>
      <c r="Y28" s="335"/>
      <c r="Z28" s="335"/>
    </row>
    <row r="29" ht="57.0" customHeight="1">
      <c r="A29" s="333" t="s">
        <v>978</v>
      </c>
      <c r="K29" s="335"/>
      <c r="L29" s="335"/>
      <c r="M29" s="335"/>
      <c r="N29" s="335"/>
      <c r="O29" s="335"/>
      <c r="P29" s="335"/>
      <c r="Q29" s="335"/>
      <c r="R29" s="335"/>
      <c r="S29" s="335"/>
      <c r="T29" s="335"/>
      <c r="U29" s="335"/>
      <c r="V29" s="335"/>
      <c r="W29" s="335"/>
      <c r="X29" s="335"/>
      <c r="Y29" s="335"/>
      <c r="Z29" s="335"/>
    </row>
    <row r="30" ht="57.0" customHeight="1">
      <c r="A30" s="333" t="s">
        <v>979</v>
      </c>
      <c r="K30" s="335"/>
      <c r="L30" s="335"/>
      <c r="M30" s="335"/>
      <c r="N30" s="335"/>
      <c r="O30" s="335"/>
      <c r="P30" s="335"/>
      <c r="Q30" s="335"/>
      <c r="R30" s="335"/>
      <c r="S30" s="335"/>
      <c r="T30" s="335"/>
      <c r="U30" s="335"/>
      <c r="V30" s="335"/>
      <c r="W30" s="335"/>
      <c r="X30" s="335"/>
      <c r="Y30" s="335"/>
      <c r="Z30" s="335"/>
    </row>
    <row r="31" ht="57.0" customHeight="1">
      <c r="A31" s="333" t="s">
        <v>980</v>
      </c>
      <c r="K31" s="335"/>
      <c r="L31" s="335"/>
      <c r="M31" s="335"/>
      <c r="N31" s="335"/>
      <c r="O31" s="335"/>
      <c r="P31" s="335"/>
      <c r="Q31" s="335"/>
      <c r="R31" s="335"/>
      <c r="S31" s="335"/>
      <c r="T31" s="335"/>
      <c r="U31" s="335"/>
      <c r="V31" s="335"/>
      <c r="W31" s="335"/>
      <c r="X31" s="335"/>
      <c r="Y31" s="335"/>
      <c r="Z31" s="335"/>
    </row>
    <row r="32" ht="57.0" customHeight="1">
      <c r="A32" s="333" t="s">
        <v>981</v>
      </c>
      <c r="K32" s="335"/>
      <c r="L32" s="335"/>
      <c r="M32" s="335"/>
      <c r="N32" s="335"/>
      <c r="O32" s="335"/>
      <c r="P32" s="335"/>
      <c r="Q32" s="335"/>
      <c r="R32" s="335"/>
      <c r="S32" s="335"/>
      <c r="T32" s="335"/>
      <c r="U32" s="335"/>
      <c r="V32" s="335"/>
      <c r="W32" s="335"/>
      <c r="X32" s="335"/>
      <c r="Y32" s="335"/>
      <c r="Z32" s="335"/>
    </row>
    <row r="33" ht="57.0" customHeight="1">
      <c r="A33" s="333" t="s">
        <v>982</v>
      </c>
      <c r="K33" s="335"/>
      <c r="L33" s="335"/>
      <c r="M33" s="335"/>
      <c r="N33" s="335"/>
      <c r="O33" s="335"/>
      <c r="P33" s="335"/>
      <c r="Q33" s="335"/>
      <c r="R33" s="335"/>
      <c r="S33" s="335"/>
      <c r="T33" s="335"/>
      <c r="U33" s="335"/>
      <c r="V33" s="335"/>
      <c r="W33" s="335"/>
      <c r="X33" s="335"/>
      <c r="Y33" s="335"/>
      <c r="Z33" s="335"/>
    </row>
    <row r="34" ht="57.0" customHeight="1">
      <c r="A34" s="333" t="s">
        <v>983</v>
      </c>
      <c r="K34" s="335"/>
      <c r="L34" s="335"/>
      <c r="M34" s="335"/>
      <c r="N34" s="335"/>
      <c r="O34" s="335"/>
      <c r="P34" s="335"/>
      <c r="Q34" s="335"/>
      <c r="R34" s="335"/>
      <c r="S34" s="335"/>
      <c r="T34" s="335"/>
      <c r="U34" s="335"/>
      <c r="V34" s="335"/>
      <c r="W34" s="335"/>
      <c r="X34" s="335"/>
      <c r="Y34" s="335"/>
      <c r="Z34" s="335"/>
    </row>
    <row r="35" ht="57.0" customHeight="1">
      <c r="A35" s="333" t="s">
        <v>984</v>
      </c>
      <c r="K35" s="335"/>
      <c r="L35" s="335"/>
      <c r="M35" s="335"/>
      <c r="N35" s="335"/>
      <c r="O35" s="335"/>
      <c r="P35" s="335"/>
      <c r="Q35" s="335"/>
      <c r="R35" s="335"/>
      <c r="S35" s="335"/>
      <c r="T35" s="335"/>
      <c r="U35" s="335"/>
      <c r="V35" s="335"/>
      <c r="W35" s="335"/>
      <c r="X35" s="335"/>
      <c r="Y35" s="335"/>
      <c r="Z35" s="335"/>
    </row>
    <row r="36" ht="57.0" customHeight="1">
      <c r="A36" s="333" t="s">
        <v>985</v>
      </c>
      <c r="K36" s="335"/>
      <c r="L36" s="335"/>
      <c r="M36" s="335"/>
      <c r="N36" s="335"/>
      <c r="O36" s="335"/>
      <c r="P36" s="335"/>
      <c r="Q36" s="335"/>
      <c r="R36" s="335"/>
      <c r="S36" s="335"/>
      <c r="T36" s="335"/>
      <c r="U36" s="335"/>
      <c r="V36" s="335"/>
      <c r="W36" s="335"/>
      <c r="X36" s="335"/>
      <c r="Y36" s="335"/>
      <c r="Z36" s="335"/>
    </row>
    <row r="37" ht="57.0" customHeight="1">
      <c r="A37" s="333" t="s">
        <v>986</v>
      </c>
      <c r="K37" s="335"/>
      <c r="L37" s="335"/>
      <c r="M37" s="335"/>
      <c r="N37" s="335"/>
      <c r="O37" s="335"/>
      <c r="P37" s="335"/>
      <c r="Q37" s="335"/>
      <c r="R37" s="335"/>
      <c r="S37" s="335"/>
      <c r="T37" s="335"/>
      <c r="U37" s="335"/>
      <c r="V37" s="335"/>
      <c r="W37" s="335"/>
      <c r="X37" s="335"/>
      <c r="Y37" s="335"/>
      <c r="Z37" s="335"/>
    </row>
    <row r="38" ht="57.0" customHeight="1">
      <c r="A38" s="333" t="s">
        <v>987</v>
      </c>
      <c r="K38" s="335"/>
      <c r="L38" s="335"/>
      <c r="M38" s="335"/>
      <c r="N38" s="335"/>
      <c r="O38" s="335"/>
      <c r="P38" s="335"/>
      <c r="Q38" s="335"/>
      <c r="R38" s="335"/>
      <c r="S38" s="335"/>
      <c r="T38" s="335"/>
      <c r="U38" s="335"/>
      <c r="V38" s="335"/>
      <c r="W38" s="335"/>
      <c r="X38" s="335"/>
      <c r="Y38" s="335"/>
      <c r="Z38" s="335"/>
    </row>
    <row r="39" ht="57.0" customHeight="1">
      <c r="A39" s="333" t="s">
        <v>988</v>
      </c>
      <c r="K39" s="335"/>
      <c r="L39" s="335"/>
      <c r="M39" s="335"/>
      <c r="N39" s="335"/>
      <c r="O39" s="335"/>
      <c r="P39" s="335"/>
      <c r="Q39" s="335"/>
      <c r="R39" s="335"/>
      <c r="S39" s="335"/>
      <c r="T39" s="335"/>
      <c r="U39" s="335"/>
      <c r="V39" s="335"/>
      <c r="W39" s="335"/>
      <c r="X39" s="335"/>
      <c r="Y39" s="335"/>
      <c r="Z39" s="335"/>
    </row>
    <row r="40" ht="57.0" customHeight="1">
      <c r="A40" s="333" t="s">
        <v>989</v>
      </c>
      <c r="K40" s="335"/>
      <c r="L40" s="335"/>
      <c r="M40" s="335"/>
      <c r="N40" s="335"/>
      <c r="O40" s="335"/>
      <c r="P40" s="335"/>
      <c r="Q40" s="335"/>
      <c r="R40" s="335"/>
      <c r="S40" s="335"/>
      <c r="T40" s="335"/>
      <c r="U40" s="335"/>
      <c r="V40" s="335"/>
      <c r="W40" s="335"/>
      <c r="X40" s="335"/>
      <c r="Y40" s="335"/>
      <c r="Z40" s="335"/>
    </row>
    <row r="41" ht="57.0" customHeight="1">
      <c r="A41" s="333" t="s">
        <v>990</v>
      </c>
      <c r="K41" s="335"/>
      <c r="L41" s="335"/>
      <c r="M41" s="335"/>
      <c r="N41" s="335"/>
      <c r="O41" s="335"/>
      <c r="P41" s="335"/>
      <c r="Q41" s="335"/>
      <c r="R41" s="335"/>
      <c r="S41" s="335"/>
      <c r="T41" s="335"/>
      <c r="U41" s="335"/>
      <c r="V41" s="335"/>
      <c r="W41" s="335"/>
      <c r="X41" s="335"/>
      <c r="Y41" s="335"/>
      <c r="Z41" s="335"/>
    </row>
    <row r="42" ht="57.0" customHeight="1">
      <c r="A42" s="333" t="s">
        <v>991</v>
      </c>
      <c r="K42" s="335"/>
      <c r="L42" s="335"/>
      <c r="M42" s="335"/>
      <c r="N42" s="335"/>
      <c r="O42" s="335"/>
      <c r="P42" s="335"/>
      <c r="Q42" s="335"/>
      <c r="R42" s="335"/>
      <c r="S42" s="335"/>
      <c r="T42" s="335"/>
      <c r="U42" s="335"/>
      <c r="V42" s="335"/>
      <c r="W42" s="335"/>
      <c r="X42" s="335"/>
      <c r="Y42" s="335"/>
      <c r="Z42" s="335"/>
    </row>
    <row r="43" ht="57.0" customHeight="1">
      <c r="A43" s="333" t="s">
        <v>992</v>
      </c>
      <c r="K43" s="335"/>
      <c r="L43" s="335"/>
      <c r="M43" s="335"/>
      <c r="N43" s="335"/>
      <c r="O43" s="335"/>
      <c r="P43" s="335"/>
      <c r="Q43" s="335"/>
      <c r="R43" s="335"/>
      <c r="S43" s="335"/>
      <c r="T43" s="335"/>
      <c r="U43" s="335"/>
      <c r="V43" s="335"/>
      <c r="W43" s="335"/>
      <c r="X43" s="335"/>
      <c r="Y43" s="335"/>
      <c r="Z43" s="335"/>
    </row>
    <row r="44" ht="57.0" customHeight="1">
      <c r="A44" s="333" t="s">
        <v>993</v>
      </c>
      <c r="K44" s="335"/>
      <c r="L44" s="335"/>
      <c r="M44" s="335"/>
      <c r="N44" s="335"/>
      <c r="O44" s="335"/>
      <c r="P44" s="335"/>
      <c r="Q44" s="335"/>
      <c r="R44" s="335"/>
      <c r="S44" s="335"/>
      <c r="T44" s="335"/>
      <c r="U44" s="335"/>
      <c r="V44" s="335"/>
      <c r="W44" s="335"/>
      <c r="X44" s="335"/>
      <c r="Y44" s="335"/>
      <c r="Z44" s="335"/>
    </row>
    <row r="45" ht="57.0" customHeight="1">
      <c r="A45" s="333" t="s">
        <v>994</v>
      </c>
      <c r="K45" s="335"/>
      <c r="L45" s="335"/>
      <c r="M45" s="335"/>
      <c r="N45" s="335"/>
      <c r="O45" s="335"/>
      <c r="P45" s="335"/>
      <c r="Q45" s="335"/>
      <c r="R45" s="335"/>
      <c r="S45" s="335"/>
      <c r="T45" s="335"/>
      <c r="U45" s="335"/>
      <c r="V45" s="335"/>
      <c r="W45" s="335"/>
      <c r="X45" s="335"/>
      <c r="Y45" s="335"/>
      <c r="Z45" s="335"/>
    </row>
    <row r="46" ht="78.0" customHeight="1">
      <c r="A46" s="333" t="s">
        <v>995</v>
      </c>
      <c r="K46" s="335"/>
      <c r="L46" s="335"/>
      <c r="M46" s="335"/>
      <c r="N46" s="335"/>
      <c r="O46" s="335"/>
      <c r="P46" s="335"/>
      <c r="Q46" s="335"/>
      <c r="R46" s="335"/>
      <c r="S46" s="335"/>
      <c r="T46" s="335"/>
      <c r="U46" s="335"/>
      <c r="V46" s="335"/>
      <c r="W46" s="335"/>
      <c r="X46" s="335"/>
      <c r="Y46" s="335"/>
      <c r="Z46" s="335"/>
    </row>
    <row r="47" ht="57.0" customHeight="1">
      <c r="A47" s="333" t="s">
        <v>996</v>
      </c>
      <c r="K47" s="335"/>
      <c r="L47" s="335"/>
      <c r="M47" s="335"/>
      <c r="N47" s="335"/>
      <c r="O47" s="335"/>
      <c r="P47" s="335"/>
      <c r="Q47" s="335"/>
      <c r="R47" s="335"/>
      <c r="S47" s="335"/>
      <c r="T47" s="335"/>
      <c r="U47" s="335"/>
      <c r="V47" s="335"/>
      <c r="W47" s="335"/>
      <c r="X47" s="335"/>
      <c r="Y47" s="335"/>
      <c r="Z47" s="335"/>
    </row>
    <row r="48" ht="57.0" customHeight="1">
      <c r="A48" s="333" t="s">
        <v>997</v>
      </c>
      <c r="K48" s="335"/>
      <c r="L48" s="335"/>
      <c r="M48" s="335"/>
      <c r="N48" s="335"/>
      <c r="O48" s="335"/>
      <c r="P48" s="335"/>
      <c r="Q48" s="335"/>
      <c r="R48" s="335"/>
      <c r="S48" s="335"/>
      <c r="T48" s="335"/>
      <c r="U48" s="335"/>
      <c r="V48" s="335"/>
      <c r="W48" s="335"/>
      <c r="X48" s="335"/>
      <c r="Y48" s="335"/>
      <c r="Z48" s="335"/>
    </row>
    <row r="49" ht="72.0" customHeight="1">
      <c r="A49" s="336" t="s">
        <v>998</v>
      </c>
      <c r="K49" s="335"/>
      <c r="L49" s="335"/>
      <c r="M49" s="335"/>
      <c r="N49" s="335"/>
      <c r="O49" s="335"/>
      <c r="P49" s="335"/>
      <c r="Q49" s="335"/>
      <c r="R49" s="335"/>
      <c r="S49" s="335"/>
      <c r="T49" s="335"/>
      <c r="U49" s="335"/>
      <c r="V49" s="335"/>
      <c r="W49" s="335"/>
      <c r="X49" s="335"/>
      <c r="Y49" s="335"/>
      <c r="Z49" s="335"/>
    </row>
    <row r="50" ht="124.5" customHeight="1">
      <c r="A50" s="336" t="s">
        <v>999</v>
      </c>
      <c r="K50" s="335"/>
      <c r="L50" s="335"/>
      <c r="M50" s="335"/>
      <c r="N50" s="335"/>
      <c r="O50" s="335"/>
      <c r="P50" s="335"/>
      <c r="Q50" s="335"/>
      <c r="R50" s="335"/>
      <c r="S50" s="335"/>
      <c r="T50" s="335"/>
      <c r="U50" s="335"/>
      <c r="V50" s="335"/>
      <c r="W50" s="335"/>
      <c r="X50" s="335"/>
      <c r="Y50" s="335"/>
      <c r="Z50" s="335"/>
    </row>
    <row r="51" ht="57.0" customHeight="1">
      <c r="A51" s="336" t="s">
        <v>1000</v>
      </c>
      <c r="K51" s="335"/>
      <c r="L51" s="335"/>
      <c r="M51" s="335"/>
      <c r="N51" s="335"/>
      <c r="O51" s="335"/>
      <c r="P51" s="335"/>
      <c r="Q51" s="335"/>
      <c r="R51" s="335"/>
      <c r="S51" s="335"/>
      <c r="T51" s="335"/>
      <c r="U51" s="335"/>
      <c r="V51" s="335"/>
      <c r="W51" s="335"/>
      <c r="X51" s="335"/>
      <c r="Y51" s="335"/>
      <c r="Z51" s="335"/>
    </row>
    <row r="52" ht="57.0" customHeight="1">
      <c r="A52" s="333" t="s">
        <v>1001</v>
      </c>
      <c r="K52" s="335"/>
      <c r="L52" s="335"/>
      <c r="M52" s="335"/>
      <c r="N52" s="335"/>
      <c r="O52" s="335"/>
      <c r="P52" s="335"/>
      <c r="Q52" s="335"/>
      <c r="R52" s="335"/>
      <c r="S52" s="335"/>
      <c r="T52" s="335"/>
      <c r="U52" s="335"/>
      <c r="V52" s="335"/>
      <c r="W52" s="335"/>
      <c r="X52" s="335"/>
      <c r="Y52" s="335"/>
      <c r="Z52" s="335"/>
    </row>
    <row r="53" ht="57.0" customHeight="1">
      <c r="A53" s="333" t="s">
        <v>1002</v>
      </c>
      <c r="K53" s="335"/>
      <c r="L53" s="335"/>
      <c r="M53" s="335"/>
      <c r="N53" s="335"/>
      <c r="O53" s="335"/>
      <c r="P53" s="335"/>
      <c r="Q53" s="335"/>
      <c r="R53" s="335"/>
      <c r="S53" s="335"/>
      <c r="T53" s="335"/>
      <c r="U53" s="335"/>
      <c r="V53" s="335"/>
      <c r="W53" s="335"/>
      <c r="X53" s="335"/>
      <c r="Y53" s="335"/>
      <c r="Z53" s="335"/>
    </row>
    <row r="54" ht="57.0" customHeight="1">
      <c r="A54" s="333" t="s">
        <v>1003</v>
      </c>
      <c r="K54" s="335"/>
      <c r="L54" s="335"/>
      <c r="M54" s="335"/>
      <c r="N54" s="335"/>
      <c r="O54" s="335"/>
      <c r="P54" s="335"/>
      <c r="Q54" s="335"/>
      <c r="R54" s="335"/>
      <c r="S54" s="335"/>
      <c r="T54" s="335"/>
      <c r="U54" s="335"/>
      <c r="V54" s="335"/>
      <c r="W54" s="335"/>
      <c r="X54" s="335"/>
      <c r="Y54" s="335"/>
      <c r="Z54" s="335"/>
    </row>
    <row r="55" ht="57.0" customHeight="1">
      <c r="A55" s="333" t="s">
        <v>1004</v>
      </c>
      <c r="K55" s="335"/>
      <c r="L55" s="335"/>
      <c r="M55" s="335"/>
      <c r="N55" s="335"/>
      <c r="O55" s="335"/>
      <c r="P55" s="335"/>
      <c r="Q55" s="335"/>
      <c r="R55" s="335"/>
      <c r="S55" s="335"/>
      <c r="T55" s="335"/>
      <c r="U55" s="335"/>
      <c r="V55" s="335"/>
      <c r="W55" s="335"/>
      <c r="X55" s="335"/>
      <c r="Y55" s="335"/>
      <c r="Z55" s="335"/>
    </row>
    <row r="56" ht="79.5" customHeight="1">
      <c r="A56" s="333" t="s">
        <v>1005</v>
      </c>
      <c r="K56" s="335"/>
      <c r="L56" s="335"/>
      <c r="M56" s="335"/>
      <c r="N56" s="335"/>
      <c r="O56" s="335"/>
      <c r="P56" s="335"/>
      <c r="Q56" s="335"/>
      <c r="R56" s="335"/>
      <c r="S56" s="335"/>
      <c r="T56" s="335"/>
      <c r="U56" s="335"/>
      <c r="V56" s="335"/>
      <c r="W56" s="335"/>
      <c r="X56" s="335"/>
      <c r="Y56" s="335"/>
      <c r="Z56" s="335"/>
    </row>
    <row r="57" ht="57.0" customHeight="1">
      <c r="A57" s="333" t="s">
        <v>1006</v>
      </c>
      <c r="K57" s="335"/>
      <c r="L57" s="335"/>
      <c r="M57" s="335"/>
      <c r="N57" s="335"/>
      <c r="O57" s="335"/>
      <c r="P57" s="335"/>
      <c r="Q57" s="335"/>
      <c r="R57" s="335"/>
      <c r="S57" s="335"/>
      <c r="T57" s="335"/>
      <c r="U57" s="335"/>
      <c r="V57" s="335"/>
      <c r="W57" s="335"/>
      <c r="X57" s="335"/>
      <c r="Y57" s="335"/>
      <c r="Z57" s="335"/>
    </row>
    <row r="58" ht="57.0" customHeight="1">
      <c r="A58" s="333" t="s">
        <v>1007</v>
      </c>
      <c r="K58" s="335"/>
      <c r="L58" s="335"/>
      <c r="M58" s="335"/>
      <c r="N58" s="335"/>
      <c r="O58" s="335"/>
      <c r="P58" s="335"/>
      <c r="Q58" s="335"/>
      <c r="R58" s="335"/>
      <c r="S58" s="335"/>
      <c r="T58" s="335"/>
      <c r="U58" s="335"/>
      <c r="V58" s="335"/>
      <c r="W58" s="335"/>
      <c r="X58" s="335"/>
      <c r="Y58" s="335"/>
      <c r="Z58" s="335"/>
    </row>
    <row r="59" ht="57.0" customHeight="1">
      <c r="A59" s="333" t="s">
        <v>1008</v>
      </c>
      <c r="K59" s="335"/>
      <c r="L59" s="335"/>
      <c r="M59" s="335"/>
      <c r="N59" s="335"/>
      <c r="O59" s="335"/>
      <c r="P59" s="335"/>
      <c r="Q59" s="335"/>
      <c r="R59" s="335"/>
      <c r="S59" s="335"/>
      <c r="T59" s="335"/>
      <c r="U59" s="335"/>
      <c r="V59" s="335"/>
      <c r="W59" s="335"/>
      <c r="X59" s="335"/>
      <c r="Y59" s="335"/>
      <c r="Z59" s="335"/>
    </row>
    <row r="60" ht="57.0" customHeight="1">
      <c r="A60" s="333" t="s">
        <v>1009</v>
      </c>
      <c r="K60" s="335"/>
      <c r="L60" s="335"/>
      <c r="M60" s="335"/>
      <c r="N60" s="335"/>
      <c r="O60" s="335"/>
      <c r="P60" s="335"/>
      <c r="Q60" s="335"/>
      <c r="R60" s="335"/>
      <c r="S60" s="335"/>
      <c r="T60" s="335"/>
      <c r="U60" s="335"/>
      <c r="V60" s="335"/>
      <c r="W60" s="335"/>
      <c r="X60" s="335"/>
      <c r="Y60" s="335"/>
      <c r="Z60" s="335"/>
    </row>
    <row r="61" ht="57.0" customHeight="1">
      <c r="A61" s="333" t="s">
        <v>1010</v>
      </c>
      <c r="K61" s="335"/>
      <c r="L61" s="335"/>
      <c r="M61" s="335"/>
      <c r="N61" s="335"/>
      <c r="O61" s="335"/>
      <c r="P61" s="335"/>
      <c r="Q61" s="335"/>
      <c r="R61" s="335"/>
      <c r="S61" s="335"/>
      <c r="T61" s="335"/>
      <c r="U61" s="335"/>
      <c r="V61" s="335"/>
      <c r="W61" s="335"/>
      <c r="X61" s="335"/>
      <c r="Y61" s="335"/>
      <c r="Z61" s="335"/>
    </row>
    <row r="62" ht="57.0" customHeight="1">
      <c r="A62" s="333" t="s">
        <v>1011</v>
      </c>
      <c r="K62" s="335"/>
      <c r="L62" s="335"/>
      <c r="M62" s="335"/>
      <c r="N62" s="335"/>
      <c r="O62" s="335"/>
      <c r="P62" s="335"/>
      <c r="Q62" s="335"/>
      <c r="R62" s="335"/>
      <c r="S62" s="335"/>
      <c r="T62" s="335"/>
      <c r="U62" s="335"/>
      <c r="V62" s="335"/>
      <c r="W62" s="335"/>
      <c r="X62" s="335"/>
      <c r="Y62" s="335"/>
      <c r="Z62" s="335"/>
    </row>
    <row r="63" ht="57.0" customHeight="1">
      <c r="A63" s="333" t="s">
        <v>1012</v>
      </c>
      <c r="K63" s="335"/>
      <c r="L63" s="335"/>
      <c r="M63" s="335"/>
      <c r="N63" s="335"/>
      <c r="O63" s="335"/>
      <c r="P63" s="335"/>
      <c r="Q63" s="335"/>
      <c r="R63" s="335"/>
      <c r="S63" s="335"/>
      <c r="T63" s="335"/>
      <c r="U63" s="335"/>
      <c r="V63" s="335"/>
      <c r="W63" s="335"/>
      <c r="X63" s="335"/>
      <c r="Y63" s="335"/>
      <c r="Z63" s="335"/>
    </row>
    <row r="64" ht="57.0" customHeight="1">
      <c r="A64" s="333" t="s">
        <v>1013</v>
      </c>
      <c r="K64" s="335"/>
      <c r="L64" s="335"/>
      <c r="M64" s="335"/>
      <c r="N64" s="335"/>
      <c r="O64" s="335"/>
      <c r="P64" s="335"/>
      <c r="Q64" s="335"/>
      <c r="R64" s="335"/>
      <c r="S64" s="335"/>
      <c r="T64" s="335"/>
      <c r="U64" s="335"/>
      <c r="V64" s="335"/>
      <c r="W64" s="335"/>
      <c r="X64" s="335"/>
      <c r="Y64" s="335"/>
      <c r="Z64" s="335"/>
    </row>
    <row r="65" ht="57.0" customHeight="1">
      <c r="A65" s="333" t="s">
        <v>1014</v>
      </c>
      <c r="K65" s="335"/>
      <c r="L65" s="335"/>
      <c r="M65" s="335"/>
      <c r="N65" s="335"/>
      <c r="O65" s="335"/>
      <c r="P65" s="335"/>
      <c r="Q65" s="335"/>
      <c r="R65" s="335"/>
      <c r="S65" s="335"/>
      <c r="T65" s="335"/>
      <c r="U65" s="335"/>
      <c r="V65" s="335"/>
      <c r="W65" s="335"/>
      <c r="X65" s="335"/>
      <c r="Y65" s="335"/>
      <c r="Z65" s="335"/>
    </row>
    <row r="66" ht="57.0" customHeight="1">
      <c r="A66" s="333" t="s">
        <v>1015</v>
      </c>
      <c r="K66" s="335"/>
      <c r="L66" s="335"/>
      <c r="M66" s="335"/>
      <c r="N66" s="335"/>
      <c r="O66" s="335"/>
      <c r="P66" s="335"/>
      <c r="Q66" s="335"/>
      <c r="R66" s="335"/>
      <c r="S66" s="335"/>
      <c r="T66" s="335"/>
      <c r="U66" s="335"/>
      <c r="V66" s="335"/>
      <c r="W66" s="335"/>
      <c r="X66" s="335"/>
      <c r="Y66" s="335"/>
      <c r="Z66" s="335"/>
    </row>
    <row r="67" ht="75.75" customHeight="1">
      <c r="A67" s="333" t="s">
        <v>1016</v>
      </c>
      <c r="K67" s="335"/>
      <c r="L67" s="335"/>
      <c r="M67" s="335"/>
      <c r="N67" s="335"/>
      <c r="O67" s="335"/>
      <c r="P67" s="335"/>
      <c r="Q67" s="335"/>
      <c r="R67" s="335"/>
      <c r="S67" s="335"/>
      <c r="T67" s="335"/>
      <c r="U67" s="335"/>
      <c r="V67" s="335"/>
      <c r="W67" s="335"/>
      <c r="X67" s="335"/>
      <c r="Y67" s="335"/>
      <c r="Z67" s="335"/>
    </row>
    <row r="68" ht="57.0" customHeight="1">
      <c r="A68" s="333" t="s">
        <v>1017</v>
      </c>
      <c r="K68" s="335"/>
      <c r="L68" s="335"/>
      <c r="M68" s="335"/>
      <c r="N68" s="335"/>
      <c r="O68" s="335"/>
      <c r="P68" s="335"/>
      <c r="Q68" s="335"/>
      <c r="R68" s="335"/>
      <c r="S68" s="335"/>
      <c r="T68" s="335"/>
      <c r="U68" s="335"/>
      <c r="V68" s="335"/>
      <c r="W68" s="335"/>
      <c r="X68" s="335"/>
      <c r="Y68" s="335"/>
      <c r="Z68" s="335"/>
    </row>
    <row r="69" ht="57.0" customHeight="1">
      <c r="A69" s="333" t="s">
        <v>1018</v>
      </c>
      <c r="K69" s="335"/>
      <c r="L69" s="335"/>
      <c r="M69" s="335"/>
      <c r="N69" s="335"/>
      <c r="O69" s="335"/>
      <c r="P69" s="335"/>
      <c r="Q69" s="335"/>
      <c r="R69" s="335"/>
      <c r="S69" s="335"/>
      <c r="T69" s="335"/>
      <c r="U69" s="335"/>
      <c r="V69" s="335"/>
      <c r="W69" s="335"/>
      <c r="X69" s="335"/>
      <c r="Y69" s="335"/>
      <c r="Z69" s="335"/>
    </row>
    <row r="70" ht="57.0" customHeight="1">
      <c r="A70" s="333" t="s">
        <v>1019</v>
      </c>
      <c r="K70" s="335"/>
      <c r="L70" s="335"/>
      <c r="M70" s="335"/>
      <c r="N70" s="335"/>
      <c r="O70" s="335"/>
      <c r="P70" s="335"/>
      <c r="Q70" s="335"/>
      <c r="R70" s="335"/>
      <c r="S70" s="335"/>
      <c r="T70" s="335"/>
      <c r="U70" s="335"/>
      <c r="V70" s="335"/>
      <c r="W70" s="335"/>
      <c r="X70" s="335"/>
      <c r="Y70" s="335"/>
      <c r="Z70" s="335"/>
    </row>
    <row r="71" ht="57.0" customHeight="1">
      <c r="A71" s="333" t="s">
        <v>1020</v>
      </c>
      <c r="K71" s="335"/>
      <c r="L71" s="335"/>
      <c r="M71" s="335"/>
      <c r="N71" s="335"/>
      <c r="O71" s="335"/>
      <c r="P71" s="335"/>
      <c r="Q71" s="335"/>
      <c r="R71" s="335"/>
      <c r="S71" s="335"/>
      <c r="T71" s="335"/>
      <c r="U71" s="335"/>
      <c r="V71" s="335"/>
      <c r="W71" s="335"/>
      <c r="X71" s="335"/>
      <c r="Y71" s="335"/>
      <c r="Z71" s="335"/>
    </row>
    <row r="72" ht="57.0" customHeight="1">
      <c r="A72" s="333" t="s">
        <v>1021</v>
      </c>
      <c r="K72" s="335"/>
      <c r="L72" s="335"/>
      <c r="M72" s="335"/>
      <c r="N72" s="335"/>
      <c r="O72" s="335"/>
      <c r="P72" s="335"/>
      <c r="Q72" s="335"/>
      <c r="R72" s="335"/>
      <c r="S72" s="335"/>
      <c r="T72" s="335"/>
      <c r="U72" s="335"/>
      <c r="V72" s="335"/>
      <c r="W72" s="335"/>
      <c r="X72" s="335"/>
      <c r="Y72" s="335"/>
      <c r="Z72" s="335"/>
    </row>
    <row r="73" ht="57.0" customHeight="1">
      <c r="A73" s="333" t="s">
        <v>1022</v>
      </c>
      <c r="K73" s="335"/>
      <c r="L73" s="335"/>
      <c r="M73" s="335"/>
      <c r="N73" s="335"/>
      <c r="O73" s="335"/>
      <c r="P73" s="335"/>
      <c r="Q73" s="335"/>
      <c r="R73" s="335"/>
      <c r="S73" s="335"/>
      <c r="T73" s="335"/>
      <c r="U73" s="335"/>
      <c r="V73" s="335"/>
      <c r="W73" s="335"/>
      <c r="X73" s="335"/>
      <c r="Y73" s="335"/>
      <c r="Z73" s="335"/>
    </row>
    <row r="74" ht="57.0" customHeight="1">
      <c r="A74" s="333" t="s">
        <v>1023</v>
      </c>
      <c r="K74" s="335"/>
      <c r="L74" s="335"/>
      <c r="M74" s="335"/>
      <c r="N74" s="335"/>
      <c r="O74" s="335"/>
      <c r="P74" s="335"/>
      <c r="Q74" s="335"/>
      <c r="R74" s="335"/>
      <c r="S74" s="335"/>
      <c r="T74" s="335"/>
      <c r="U74" s="335"/>
      <c r="V74" s="335"/>
      <c r="W74" s="335"/>
      <c r="X74" s="335"/>
      <c r="Y74" s="335"/>
      <c r="Z74" s="335"/>
    </row>
    <row r="75" ht="57.0" customHeight="1">
      <c r="A75" s="333" t="s">
        <v>1024</v>
      </c>
      <c r="K75" s="335"/>
      <c r="L75" s="335"/>
      <c r="M75" s="335"/>
      <c r="N75" s="335"/>
      <c r="O75" s="335"/>
      <c r="P75" s="335"/>
      <c r="Q75" s="335"/>
      <c r="R75" s="335"/>
      <c r="S75" s="335"/>
      <c r="T75" s="335"/>
      <c r="U75" s="335"/>
      <c r="V75" s="335"/>
      <c r="W75" s="335"/>
      <c r="X75" s="335"/>
      <c r="Y75" s="335"/>
      <c r="Z75" s="335"/>
    </row>
    <row r="76" ht="57.0" customHeight="1">
      <c r="A76" s="333" t="s">
        <v>1025</v>
      </c>
      <c r="K76" s="335"/>
      <c r="L76" s="335"/>
      <c r="M76" s="335"/>
      <c r="N76" s="335"/>
      <c r="O76" s="335"/>
      <c r="P76" s="335"/>
      <c r="Q76" s="335"/>
      <c r="R76" s="335"/>
      <c r="S76" s="335"/>
      <c r="T76" s="335"/>
      <c r="U76" s="335"/>
      <c r="V76" s="335"/>
      <c r="W76" s="335"/>
      <c r="X76" s="335"/>
      <c r="Y76" s="335"/>
      <c r="Z76" s="335"/>
    </row>
    <row r="77" ht="57.0" customHeight="1">
      <c r="A77" s="333" t="s">
        <v>1026</v>
      </c>
      <c r="K77" s="335"/>
      <c r="L77" s="335"/>
      <c r="M77" s="335"/>
      <c r="N77" s="335"/>
      <c r="O77" s="335"/>
      <c r="P77" s="335"/>
      <c r="Q77" s="335"/>
      <c r="R77" s="335"/>
      <c r="S77" s="335"/>
      <c r="T77" s="335"/>
      <c r="U77" s="335"/>
      <c r="V77" s="335"/>
      <c r="W77" s="335"/>
      <c r="X77" s="335"/>
      <c r="Y77" s="335"/>
      <c r="Z77" s="335"/>
    </row>
    <row r="78" ht="57.0" customHeight="1">
      <c r="A78" s="333" t="s">
        <v>1027</v>
      </c>
      <c r="K78" s="335"/>
      <c r="L78" s="335"/>
      <c r="M78" s="335"/>
      <c r="N78" s="335"/>
      <c r="O78" s="335"/>
      <c r="P78" s="335"/>
      <c r="Q78" s="335"/>
      <c r="R78" s="335"/>
      <c r="S78" s="335"/>
      <c r="T78" s="335"/>
      <c r="U78" s="335"/>
      <c r="V78" s="335"/>
      <c r="W78" s="335"/>
      <c r="X78" s="335"/>
      <c r="Y78" s="335"/>
      <c r="Z78" s="335"/>
    </row>
    <row r="79" ht="57.0" customHeight="1">
      <c r="A79" s="333" t="s">
        <v>1028</v>
      </c>
      <c r="K79" s="335"/>
      <c r="L79" s="335"/>
      <c r="M79" s="335"/>
      <c r="N79" s="335"/>
      <c r="O79" s="335"/>
      <c r="P79" s="335"/>
      <c r="Q79" s="335"/>
      <c r="R79" s="335"/>
      <c r="S79" s="335"/>
      <c r="T79" s="335"/>
      <c r="U79" s="335"/>
      <c r="V79" s="335"/>
      <c r="W79" s="335"/>
      <c r="X79" s="335"/>
      <c r="Y79" s="335"/>
      <c r="Z79" s="335"/>
    </row>
    <row r="80" ht="57.0" customHeight="1">
      <c r="A80" s="333" t="s">
        <v>1029</v>
      </c>
      <c r="K80" s="335"/>
      <c r="L80" s="335"/>
      <c r="M80" s="335"/>
      <c r="N80" s="335"/>
      <c r="O80" s="335"/>
      <c r="P80" s="335"/>
      <c r="Q80" s="335"/>
      <c r="R80" s="335"/>
      <c r="S80" s="335"/>
      <c r="T80" s="335"/>
      <c r="U80" s="335"/>
      <c r="V80" s="335"/>
      <c r="W80" s="335"/>
      <c r="X80" s="335"/>
      <c r="Y80" s="335"/>
      <c r="Z80" s="335"/>
    </row>
    <row r="81" ht="57.0" customHeight="1">
      <c r="A81" s="336" t="s">
        <v>1030</v>
      </c>
      <c r="K81" s="335"/>
      <c r="L81" s="335"/>
      <c r="M81" s="335"/>
      <c r="N81" s="335"/>
      <c r="O81" s="335"/>
      <c r="P81" s="335"/>
      <c r="Q81" s="335"/>
      <c r="R81" s="335"/>
      <c r="S81" s="335"/>
      <c r="T81" s="335"/>
      <c r="U81" s="335"/>
      <c r="V81" s="335"/>
      <c r="W81" s="335"/>
      <c r="X81" s="335"/>
      <c r="Y81" s="335"/>
      <c r="Z81" s="335"/>
    </row>
    <row r="82" ht="69.75" customHeight="1">
      <c r="A82" s="336" t="s">
        <v>1031</v>
      </c>
      <c r="K82" s="335"/>
      <c r="L82" s="335"/>
      <c r="M82" s="335"/>
      <c r="N82" s="335"/>
      <c r="O82" s="335"/>
      <c r="P82" s="335"/>
      <c r="Q82" s="335"/>
      <c r="R82" s="335"/>
      <c r="S82" s="335"/>
      <c r="T82" s="335"/>
      <c r="U82" s="335"/>
      <c r="V82" s="335"/>
      <c r="W82" s="335"/>
      <c r="X82" s="335"/>
      <c r="Y82" s="335"/>
      <c r="Z82" s="335"/>
    </row>
    <row r="83" ht="57.0" customHeight="1">
      <c r="A83" s="333" t="s">
        <v>1032</v>
      </c>
      <c r="K83" s="335"/>
      <c r="L83" s="335"/>
      <c r="M83" s="335"/>
      <c r="N83" s="335"/>
      <c r="O83" s="335"/>
      <c r="P83" s="335"/>
      <c r="Q83" s="335"/>
      <c r="R83" s="335"/>
      <c r="S83" s="335"/>
      <c r="T83" s="335"/>
      <c r="U83" s="335"/>
      <c r="V83" s="335"/>
      <c r="W83" s="335"/>
      <c r="X83" s="335"/>
      <c r="Y83" s="335"/>
      <c r="Z83" s="335"/>
    </row>
    <row r="84" ht="57.0" customHeight="1">
      <c r="A84" s="333" t="s">
        <v>1033</v>
      </c>
      <c r="K84" s="335"/>
      <c r="L84" s="335"/>
      <c r="M84" s="335"/>
      <c r="N84" s="335"/>
      <c r="O84" s="335"/>
      <c r="P84" s="335"/>
      <c r="Q84" s="335"/>
      <c r="R84" s="335"/>
      <c r="S84" s="335"/>
      <c r="T84" s="335"/>
      <c r="U84" s="335"/>
      <c r="V84" s="335"/>
      <c r="W84" s="335"/>
      <c r="X84" s="335"/>
      <c r="Y84" s="335"/>
      <c r="Z84" s="335"/>
    </row>
    <row r="85" ht="57.0" customHeight="1">
      <c r="A85" s="336" t="s">
        <v>1034</v>
      </c>
      <c r="K85" s="335"/>
      <c r="L85" s="335"/>
      <c r="M85" s="335"/>
      <c r="N85" s="335"/>
      <c r="O85" s="335"/>
      <c r="P85" s="335"/>
      <c r="Q85" s="335"/>
      <c r="R85" s="335"/>
      <c r="S85" s="335"/>
      <c r="T85" s="335"/>
      <c r="U85" s="335"/>
      <c r="V85" s="335"/>
      <c r="W85" s="335"/>
      <c r="X85" s="335"/>
      <c r="Y85" s="335"/>
      <c r="Z85" s="335"/>
    </row>
    <row r="86" ht="57.0" customHeight="1">
      <c r="A86" s="333" t="s">
        <v>1035</v>
      </c>
      <c r="K86" s="335"/>
      <c r="L86" s="335"/>
      <c r="M86" s="335"/>
      <c r="N86" s="335"/>
      <c r="O86" s="335"/>
      <c r="P86" s="335"/>
      <c r="Q86" s="335"/>
      <c r="R86" s="335"/>
      <c r="S86" s="335"/>
      <c r="T86" s="335"/>
      <c r="U86" s="335"/>
      <c r="V86" s="335"/>
      <c r="W86" s="335"/>
      <c r="X86" s="335"/>
      <c r="Y86" s="335"/>
      <c r="Z86" s="335"/>
    </row>
    <row r="87" ht="57.0" customHeight="1">
      <c r="A87" s="333" t="s">
        <v>1036</v>
      </c>
      <c r="K87" s="335"/>
      <c r="L87" s="335"/>
      <c r="M87" s="335"/>
      <c r="N87" s="335"/>
      <c r="O87" s="335"/>
      <c r="P87" s="335"/>
      <c r="Q87" s="335"/>
      <c r="R87" s="335"/>
      <c r="S87" s="335"/>
      <c r="T87" s="335"/>
      <c r="U87" s="335"/>
      <c r="V87" s="335"/>
      <c r="W87" s="335"/>
      <c r="X87" s="335"/>
      <c r="Y87" s="335"/>
      <c r="Z87" s="335"/>
    </row>
    <row r="88" ht="57.0" customHeight="1">
      <c r="A88" s="333" t="s">
        <v>1037</v>
      </c>
      <c r="K88" s="335"/>
      <c r="L88" s="335"/>
      <c r="M88" s="335"/>
      <c r="N88" s="335"/>
      <c r="O88" s="335"/>
      <c r="P88" s="335"/>
      <c r="Q88" s="335"/>
      <c r="R88" s="335"/>
      <c r="S88" s="335"/>
      <c r="T88" s="335"/>
      <c r="U88" s="335"/>
      <c r="V88" s="335"/>
      <c r="W88" s="335"/>
      <c r="X88" s="335"/>
      <c r="Y88" s="335"/>
      <c r="Z88" s="335"/>
    </row>
    <row r="89" ht="57.0" customHeight="1">
      <c r="A89" s="333" t="s">
        <v>1038</v>
      </c>
      <c r="K89" s="335"/>
      <c r="L89" s="335"/>
      <c r="M89" s="335"/>
      <c r="N89" s="335"/>
      <c r="O89" s="335"/>
      <c r="P89" s="335"/>
      <c r="Q89" s="335"/>
      <c r="R89" s="335"/>
      <c r="S89" s="335"/>
      <c r="T89" s="335"/>
      <c r="U89" s="335"/>
      <c r="V89" s="335"/>
      <c r="W89" s="335"/>
      <c r="X89" s="335"/>
      <c r="Y89" s="335"/>
      <c r="Z89" s="335"/>
    </row>
    <row r="90" ht="57.0" customHeight="1">
      <c r="A90" s="333" t="s">
        <v>1039</v>
      </c>
      <c r="K90" s="335"/>
      <c r="L90" s="335"/>
      <c r="M90" s="335"/>
      <c r="N90" s="335"/>
      <c r="O90" s="335"/>
      <c r="P90" s="335"/>
      <c r="Q90" s="335"/>
      <c r="R90" s="335"/>
      <c r="S90" s="335"/>
      <c r="T90" s="335"/>
      <c r="U90" s="335"/>
      <c r="V90" s="335"/>
      <c r="W90" s="335"/>
      <c r="X90" s="335"/>
      <c r="Y90" s="335"/>
      <c r="Z90" s="335"/>
    </row>
    <row r="91" ht="57.0" customHeight="1">
      <c r="A91" s="333" t="s">
        <v>1040</v>
      </c>
      <c r="K91" s="335"/>
      <c r="L91" s="335"/>
      <c r="M91" s="335"/>
      <c r="N91" s="335"/>
      <c r="O91" s="335"/>
      <c r="P91" s="335"/>
      <c r="Q91" s="335"/>
      <c r="R91" s="335"/>
      <c r="S91" s="335"/>
      <c r="T91" s="335"/>
      <c r="U91" s="335"/>
      <c r="V91" s="335"/>
      <c r="W91" s="335"/>
      <c r="X91" s="335"/>
      <c r="Y91" s="335"/>
      <c r="Z91" s="335"/>
    </row>
    <row r="92" ht="57.0" customHeight="1">
      <c r="A92" s="333" t="s">
        <v>1041</v>
      </c>
      <c r="K92" s="335"/>
      <c r="L92" s="335"/>
      <c r="M92" s="335"/>
      <c r="N92" s="335"/>
      <c r="O92" s="335"/>
      <c r="P92" s="335"/>
      <c r="Q92" s="335"/>
      <c r="R92" s="335"/>
      <c r="S92" s="335"/>
      <c r="T92" s="335"/>
      <c r="U92" s="335"/>
      <c r="V92" s="335"/>
      <c r="W92" s="335"/>
      <c r="X92" s="335"/>
      <c r="Y92" s="335"/>
      <c r="Z92" s="335"/>
    </row>
    <row r="93" ht="90.75" customHeight="1">
      <c r="A93" s="333" t="s">
        <v>1042</v>
      </c>
      <c r="K93" s="335"/>
      <c r="L93" s="335"/>
      <c r="M93" s="335"/>
      <c r="N93" s="335"/>
      <c r="O93" s="335"/>
      <c r="P93" s="335"/>
      <c r="Q93" s="335"/>
      <c r="R93" s="335"/>
      <c r="S93" s="335"/>
      <c r="T93" s="335"/>
      <c r="U93" s="335"/>
      <c r="V93" s="335"/>
      <c r="W93" s="335"/>
      <c r="X93" s="335"/>
      <c r="Y93" s="335"/>
      <c r="Z93" s="335"/>
    </row>
    <row r="94" ht="57.0" customHeight="1">
      <c r="A94" s="333" t="s">
        <v>1043</v>
      </c>
      <c r="K94" s="335"/>
      <c r="L94" s="335"/>
      <c r="M94" s="335"/>
      <c r="N94" s="335"/>
      <c r="O94" s="335"/>
      <c r="P94" s="335"/>
      <c r="Q94" s="335"/>
      <c r="R94" s="335"/>
      <c r="S94" s="335"/>
      <c r="T94" s="335"/>
      <c r="U94" s="335"/>
      <c r="V94" s="335"/>
      <c r="W94" s="335"/>
      <c r="X94" s="335"/>
      <c r="Y94" s="335"/>
      <c r="Z94" s="335"/>
    </row>
    <row r="95" ht="57.0" customHeight="1">
      <c r="A95" s="333" t="s">
        <v>1044</v>
      </c>
      <c r="K95" s="335"/>
      <c r="L95" s="335"/>
      <c r="M95" s="335"/>
      <c r="N95" s="335"/>
      <c r="O95" s="335"/>
      <c r="P95" s="335"/>
      <c r="Q95" s="335"/>
      <c r="R95" s="335"/>
      <c r="S95" s="335"/>
      <c r="T95" s="335"/>
      <c r="U95" s="335"/>
      <c r="V95" s="335"/>
      <c r="W95" s="335"/>
      <c r="X95" s="335"/>
      <c r="Y95" s="335"/>
      <c r="Z95" s="335"/>
    </row>
    <row r="96" ht="57.0" customHeight="1">
      <c r="A96" s="333" t="s">
        <v>1045</v>
      </c>
      <c r="K96" s="335"/>
      <c r="L96" s="335"/>
      <c r="M96" s="335"/>
      <c r="N96" s="335"/>
      <c r="O96" s="335"/>
      <c r="P96" s="335"/>
      <c r="Q96" s="335"/>
      <c r="R96" s="335"/>
      <c r="S96" s="335"/>
      <c r="T96" s="335"/>
      <c r="U96" s="335"/>
      <c r="V96" s="335"/>
      <c r="W96" s="335"/>
      <c r="X96" s="335"/>
      <c r="Y96" s="335"/>
      <c r="Z96" s="335"/>
    </row>
    <row r="97" ht="57.0" customHeight="1">
      <c r="A97" s="333" t="s">
        <v>1046</v>
      </c>
      <c r="K97" s="335"/>
      <c r="L97" s="335"/>
      <c r="M97" s="335"/>
      <c r="N97" s="335"/>
      <c r="O97" s="335"/>
      <c r="P97" s="335"/>
      <c r="Q97" s="335"/>
      <c r="R97" s="335"/>
      <c r="S97" s="335"/>
      <c r="T97" s="335"/>
      <c r="U97" s="335"/>
      <c r="V97" s="335"/>
      <c r="W97" s="335"/>
      <c r="X97" s="335"/>
      <c r="Y97" s="335"/>
      <c r="Z97" s="335"/>
    </row>
    <row r="98" ht="57.0" customHeight="1">
      <c r="A98" s="314" t="s">
        <v>1047</v>
      </c>
      <c r="K98" s="335"/>
      <c r="L98" s="335"/>
      <c r="M98" s="335"/>
      <c r="N98" s="335"/>
      <c r="O98" s="335"/>
      <c r="P98" s="335"/>
      <c r="Q98" s="335"/>
      <c r="R98" s="335"/>
      <c r="S98" s="335"/>
      <c r="T98" s="335"/>
      <c r="U98" s="335"/>
      <c r="V98" s="335"/>
      <c r="W98" s="335"/>
      <c r="X98" s="335"/>
      <c r="Y98" s="335"/>
      <c r="Z98" s="335"/>
    </row>
    <row r="99" ht="57.0" customHeight="1">
      <c r="A99" s="314" t="s">
        <v>1048</v>
      </c>
      <c r="K99" s="335"/>
      <c r="L99" s="335"/>
      <c r="M99" s="335"/>
      <c r="N99" s="335"/>
      <c r="O99" s="335"/>
      <c r="P99" s="335"/>
      <c r="Q99" s="335"/>
      <c r="R99" s="335"/>
      <c r="S99" s="335"/>
      <c r="T99" s="335"/>
      <c r="U99" s="335"/>
      <c r="V99" s="335"/>
      <c r="W99" s="335"/>
      <c r="X99" s="335"/>
      <c r="Y99" s="335"/>
      <c r="Z99" s="335"/>
    </row>
    <row r="100" ht="57.0" customHeight="1">
      <c r="A100" s="314" t="s">
        <v>1049</v>
      </c>
      <c r="K100" s="335"/>
      <c r="L100" s="335"/>
      <c r="M100" s="335"/>
      <c r="N100" s="335"/>
      <c r="O100" s="335"/>
      <c r="P100" s="335"/>
      <c r="Q100" s="335"/>
      <c r="R100" s="335"/>
      <c r="S100" s="335"/>
      <c r="T100" s="335"/>
      <c r="U100" s="335"/>
      <c r="V100" s="335"/>
      <c r="W100" s="335"/>
      <c r="X100" s="335"/>
      <c r="Y100" s="335"/>
      <c r="Z100" s="335"/>
    </row>
    <row r="101" ht="57.0" customHeight="1">
      <c r="A101" s="333" t="s">
        <v>1050</v>
      </c>
      <c r="K101" s="335"/>
      <c r="L101" s="335"/>
      <c r="M101" s="335"/>
      <c r="N101" s="335"/>
      <c r="O101" s="335"/>
      <c r="P101" s="335"/>
      <c r="Q101" s="335"/>
      <c r="R101" s="335"/>
      <c r="S101" s="335"/>
      <c r="T101" s="335"/>
      <c r="U101" s="335"/>
      <c r="V101" s="335"/>
      <c r="W101" s="335"/>
      <c r="X101" s="335"/>
      <c r="Y101" s="335"/>
      <c r="Z101" s="335"/>
    </row>
    <row r="102" ht="57.0" customHeight="1">
      <c r="A102" s="333" t="s">
        <v>1051</v>
      </c>
      <c r="K102" s="335"/>
      <c r="L102" s="335"/>
      <c r="M102" s="335"/>
      <c r="N102" s="335"/>
      <c r="O102" s="335"/>
      <c r="P102" s="335"/>
      <c r="Q102" s="335"/>
      <c r="R102" s="335"/>
      <c r="S102" s="335"/>
      <c r="T102" s="335"/>
      <c r="U102" s="335"/>
      <c r="V102" s="335"/>
      <c r="W102" s="335"/>
      <c r="X102" s="335"/>
      <c r="Y102" s="335"/>
      <c r="Z102" s="335"/>
    </row>
    <row r="103" ht="57.0" customHeight="1">
      <c r="A103" s="333" t="s">
        <v>1052</v>
      </c>
      <c r="K103" s="335"/>
      <c r="L103" s="335"/>
      <c r="M103" s="335"/>
      <c r="N103" s="335"/>
      <c r="O103" s="335"/>
      <c r="P103" s="335"/>
      <c r="Q103" s="335"/>
      <c r="R103" s="335"/>
      <c r="S103" s="335"/>
      <c r="T103" s="335"/>
      <c r="U103" s="335"/>
      <c r="V103" s="335"/>
      <c r="W103" s="335"/>
      <c r="X103" s="335"/>
      <c r="Y103" s="335"/>
      <c r="Z103" s="335"/>
    </row>
    <row r="104" ht="57.0" customHeight="1">
      <c r="A104" s="333" t="s">
        <v>1053</v>
      </c>
      <c r="K104" s="335"/>
      <c r="L104" s="335"/>
      <c r="M104" s="335"/>
      <c r="N104" s="335"/>
      <c r="O104" s="335"/>
      <c r="P104" s="335"/>
      <c r="Q104" s="335"/>
      <c r="R104" s="335"/>
      <c r="S104" s="335"/>
      <c r="T104" s="335"/>
      <c r="U104" s="335"/>
      <c r="V104" s="335"/>
      <c r="W104" s="335"/>
      <c r="X104" s="335"/>
      <c r="Y104" s="335"/>
      <c r="Z104" s="335"/>
    </row>
    <row r="105" ht="57.0" customHeight="1">
      <c r="A105" s="333" t="s">
        <v>1054</v>
      </c>
      <c r="K105" s="335"/>
      <c r="L105" s="335"/>
      <c r="M105" s="335"/>
      <c r="N105" s="335"/>
      <c r="O105" s="335"/>
      <c r="P105" s="335"/>
      <c r="Q105" s="335"/>
      <c r="R105" s="335"/>
      <c r="S105" s="335"/>
      <c r="T105" s="335"/>
      <c r="U105" s="335"/>
      <c r="V105" s="335"/>
      <c r="W105" s="335"/>
      <c r="X105" s="335"/>
      <c r="Y105" s="335"/>
      <c r="Z105" s="335"/>
    </row>
    <row r="106" ht="57.0" customHeight="1">
      <c r="A106" s="333" t="s">
        <v>1055</v>
      </c>
      <c r="K106" s="335"/>
      <c r="L106" s="335"/>
      <c r="M106" s="335"/>
      <c r="N106" s="335"/>
      <c r="O106" s="335"/>
      <c r="P106" s="335"/>
      <c r="Q106" s="335"/>
      <c r="R106" s="335"/>
      <c r="S106" s="335"/>
      <c r="T106" s="335"/>
      <c r="U106" s="335"/>
      <c r="V106" s="335"/>
      <c r="W106" s="335"/>
      <c r="X106" s="335"/>
      <c r="Y106" s="335"/>
      <c r="Z106" s="335"/>
    </row>
    <row r="107" ht="57.0" customHeight="1">
      <c r="A107" s="333" t="s">
        <v>1056</v>
      </c>
      <c r="K107" s="335"/>
      <c r="L107" s="335"/>
      <c r="M107" s="335"/>
      <c r="N107" s="335"/>
      <c r="O107" s="335"/>
      <c r="P107" s="335"/>
      <c r="Q107" s="335"/>
      <c r="R107" s="335"/>
      <c r="S107" s="335"/>
      <c r="T107" s="335"/>
      <c r="U107" s="335"/>
      <c r="V107" s="335"/>
      <c r="W107" s="335"/>
      <c r="X107" s="335"/>
      <c r="Y107" s="335"/>
      <c r="Z107" s="335"/>
    </row>
    <row r="108" ht="57.0" customHeight="1">
      <c r="A108" s="333" t="s">
        <v>1057</v>
      </c>
      <c r="K108" s="335"/>
      <c r="L108" s="335"/>
      <c r="M108" s="335"/>
      <c r="N108" s="335"/>
      <c r="O108" s="335"/>
      <c r="P108" s="335"/>
      <c r="Q108" s="335"/>
      <c r="R108" s="335"/>
      <c r="S108" s="335"/>
      <c r="T108" s="335"/>
      <c r="U108" s="335"/>
      <c r="V108" s="335"/>
      <c r="W108" s="335"/>
      <c r="X108" s="335"/>
      <c r="Y108" s="335"/>
      <c r="Z108" s="335"/>
    </row>
    <row r="109" ht="90.0" customHeight="1">
      <c r="A109" s="333" t="s">
        <v>1058</v>
      </c>
      <c r="K109" s="335"/>
      <c r="L109" s="335"/>
      <c r="M109" s="335"/>
      <c r="N109" s="335"/>
      <c r="O109" s="335"/>
      <c r="P109" s="335"/>
      <c r="Q109" s="335"/>
      <c r="R109" s="335"/>
      <c r="S109" s="335"/>
      <c r="T109" s="335"/>
      <c r="U109" s="335"/>
      <c r="V109" s="335"/>
      <c r="W109" s="335"/>
      <c r="X109" s="335"/>
      <c r="Y109" s="335"/>
      <c r="Z109" s="335"/>
    </row>
    <row r="110" ht="57.0" customHeight="1">
      <c r="A110" s="333" t="s">
        <v>1059</v>
      </c>
      <c r="K110" s="335"/>
      <c r="L110" s="335"/>
      <c r="M110" s="335"/>
      <c r="N110" s="335"/>
      <c r="O110" s="335"/>
      <c r="P110" s="335"/>
      <c r="Q110" s="335"/>
      <c r="R110" s="335"/>
      <c r="S110" s="335"/>
      <c r="T110" s="335"/>
      <c r="U110" s="335"/>
      <c r="V110" s="335"/>
      <c r="W110" s="335"/>
      <c r="X110" s="335"/>
      <c r="Y110" s="335"/>
      <c r="Z110" s="335"/>
    </row>
    <row r="111" ht="57.0" customHeight="1">
      <c r="A111" s="333" t="s">
        <v>1060</v>
      </c>
      <c r="K111" s="335"/>
      <c r="L111" s="335"/>
      <c r="M111" s="335"/>
      <c r="N111" s="335"/>
      <c r="O111" s="335"/>
      <c r="P111" s="335"/>
      <c r="Q111" s="335"/>
      <c r="R111" s="335"/>
      <c r="S111" s="335"/>
      <c r="T111" s="335"/>
      <c r="U111" s="335"/>
      <c r="V111" s="335"/>
      <c r="W111" s="335"/>
      <c r="X111" s="335"/>
      <c r="Y111" s="335"/>
      <c r="Z111" s="335"/>
    </row>
    <row r="112" ht="57.0" customHeight="1">
      <c r="A112" s="333" t="s">
        <v>1061</v>
      </c>
      <c r="K112" s="335"/>
      <c r="L112" s="335"/>
      <c r="M112" s="335"/>
      <c r="N112" s="335"/>
      <c r="O112" s="335"/>
      <c r="P112" s="335"/>
      <c r="Q112" s="335"/>
      <c r="R112" s="335"/>
      <c r="S112" s="335"/>
      <c r="T112" s="335"/>
      <c r="U112" s="335"/>
      <c r="V112" s="335"/>
      <c r="W112" s="335"/>
      <c r="X112" s="335"/>
      <c r="Y112" s="335"/>
      <c r="Z112" s="335"/>
    </row>
    <row r="113" ht="57.0" customHeight="1">
      <c r="A113" s="333" t="s">
        <v>1062</v>
      </c>
      <c r="K113" s="335"/>
      <c r="L113" s="335"/>
      <c r="M113" s="335"/>
      <c r="N113" s="335"/>
      <c r="O113" s="335"/>
      <c r="P113" s="335"/>
      <c r="Q113" s="335"/>
      <c r="R113" s="335"/>
      <c r="S113" s="335"/>
      <c r="T113" s="335"/>
      <c r="U113" s="335"/>
      <c r="V113" s="335"/>
      <c r="W113" s="335"/>
      <c r="X113" s="335"/>
      <c r="Y113" s="335"/>
      <c r="Z113" s="335"/>
    </row>
    <row r="114" ht="57.0" customHeight="1">
      <c r="A114" s="333" t="s">
        <v>1063</v>
      </c>
      <c r="K114" s="335"/>
      <c r="L114" s="335"/>
      <c r="M114" s="335"/>
      <c r="N114" s="335"/>
      <c r="O114" s="335"/>
      <c r="P114" s="335"/>
      <c r="Q114" s="335"/>
      <c r="R114" s="335"/>
      <c r="S114" s="335"/>
      <c r="T114" s="335"/>
      <c r="U114" s="335"/>
      <c r="V114" s="335"/>
      <c r="W114" s="335"/>
      <c r="X114" s="335"/>
      <c r="Y114" s="335"/>
      <c r="Z114" s="335"/>
    </row>
    <row r="115" ht="57.0" customHeight="1">
      <c r="A115" s="333" t="s">
        <v>1064</v>
      </c>
      <c r="K115" s="335"/>
      <c r="L115" s="335"/>
      <c r="M115" s="335"/>
      <c r="N115" s="335"/>
      <c r="O115" s="335"/>
      <c r="P115" s="335"/>
      <c r="Q115" s="335"/>
      <c r="R115" s="335"/>
      <c r="S115" s="335"/>
      <c r="T115" s="335"/>
      <c r="U115" s="335"/>
      <c r="V115" s="335"/>
      <c r="W115" s="335"/>
      <c r="X115" s="335"/>
      <c r="Y115" s="335"/>
      <c r="Z115" s="335"/>
    </row>
    <row r="116" ht="57.0" customHeight="1">
      <c r="A116" s="333" t="s">
        <v>1065</v>
      </c>
      <c r="K116" s="335"/>
      <c r="L116" s="335"/>
      <c r="M116" s="335"/>
      <c r="N116" s="335"/>
      <c r="O116" s="335"/>
      <c r="P116" s="335"/>
      <c r="Q116" s="335"/>
      <c r="R116" s="335"/>
      <c r="S116" s="335"/>
      <c r="T116" s="335"/>
      <c r="U116" s="335"/>
      <c r="V116" s="335"/>
      <c r="W116" s="335"/>
      <c r="X116" s="335"/>
      <c r="Y116" s="335"/>
      <c r="Z116" s="335"/>
    </row>
    <row r="117" ht="57.0" customHeight="1">
      <c r="A117" s="333" t="s">
        <v>1066</v>
      </c>
      <c r="K117" s="335"/>
      <c r="L117" s="335"/>
      <c r="M117" s="335"/>
      <c r="N117" s="335"/>
      <c r="O117" s="335"/>
      <c r="P117" s="335"/>
      <c r="Q117" s="335"/>
      <c r="R117" s="335"/>
      <c r="S117" s="335"/>
      <c r="T117" s="335"/>
      <c r="U117" s="335"/>
      <c r="V117" s="335"/>
      <c r="W117" s="335"/>
      <c r="X117" s="335"/>
      <c r="Y117" s="335"/>
      <c r="Z117" s="335"/>
    </row>
    <row r="118" ht="57.0" customHeight="1">
      <c r="A118" s="333" t="s">
        <v>1067</v>
      </c>
      <c r="K118" s="335"/>
      <c r="L118" s="335"/>
      <c r="M118" s="335"/>
      <c r="N118" s="335"/>
      <c r="O118" s="335"/>
      <c r="P118" s="335"/>
      <c r="Q118" s="335"/>
      <c r="R118" s="335"/>
      <c r="S118" s="335"/>
      <c r="T118" s="335"/>
      <c r="U118" s="335"/>
      <c r="V118" s="335"/>
      <c r="W118" s="335"/>
      <c r="X118" s="335"/>
      <c r="Y118" s="335"/>
      <c r="Z118" s="335"/>
    </row>
    <row r="119" ht="76.5" customHeight="1">
      <c r="A119" s="333" t="s">
        <v>1068</v>
      </c>
      <c r="K119" s="335"/>
      <c r="L119" s="335"/>
      <c r="M119" s="335"/>
      <c r="N119" s="335"/>
      <c r="O119" s="335"/>
      <c r="P119" s="335"/>
      <c r="Q119" s="335"/>
      <c r="R119" s="335"/>
      <c r="S119" s="335"/>
      <c r="T119" s="335"/>
      <c r="U119" s="335"/>
      <c r="V119" s="335"/>
      <c r="W119" s="335"/>
      <c r="X119" s="335"/>
      <c r="Y119" s="335"/>
      <c r="Z119" s="335"/>
    </row>
    <row r="120" ht="57.0" customHeight="1">
      <c r="A120" s="333" t="s">
        <v>1069</v>
      </c>
      <c r="K120" s="335"/>
      <c r="L120" s="335"/>
      <c r="M120" s="335"/>
      <c r="N120" s="335"/>
      <c r="O120" s="335"/>
      <c r="P120" s="335"/>
      <c r="Q120" s="335"/>
      <c r="R120" s="335"/>
      <c r="S120" s="335"/>
      <c r="T120" s="335"/>
      <c r="U120" s="335"/>
      <c r="V120" s="335"/>
      <c r="W120" s="335"/>
      <c r="X120" s="335"/>
      <c r="Y120" s="335"/>
      <c r="Z120" s="335"/>
    </row>
    <row r="121" ht="57.0" customHeight="1">
      <c r="A121" s="333" t="s">
        <v>1070</v>
      </c>
      <c r="K121" s="335"/>
      <c r="L121" s="335"/>
      <c r="M121" s="335"/>
      <c r="N121" s="335"/>
      <c r="O121" s="335"/>
      <c r="P121" s="335"/>
      <c r="Q121" s="335"/>
      <c r="R121" s="335"/>
      <c r="S121" s="335"/>
      <c r="T121" s="335"/>
      <c r="U121" s="335"/>
      <c r="V121" s="335"/>
      <c r="W121" s="335"/>
      <c r="X121" s="335"/>
      <c r="Y121" s="335"/>
      <c r="Z121" s="335"/>
    </row>
    <row r="122" ht="57.0" customHeight="1">
      <c r="A122" s="333" t="s">
        <v>1071</v>
      </c>
      <c r="K122" s="335"/>
      <c r="L122" s="335"/>
      <c r="M122" s="335"/>
      <c r="N122" s="335"/>
      <c r="O122" s="335"/>
      <c r="P122" s="335"/>
      <c r="Q122" s="335"/>
      <c r="R122" s="335"/>
      <c r="S122" s="335"/>
      <c r="T122" s="335"/>
      <c r="U122" s="335"/>
      <c r="V122" s="335"/>
      <c r="W122" s="335"/>
      <c r="X122" s="335"/>
      <c r="Y122" s="335"/>
      <c r="Z122" s="335"/>
    </row>
    <row r="123" ht="57.0" customHeight="1">
      <c r="A123" s="333" t="s">
        <v>1072</v>
      </c>
      <c r="K123" s="335"/>
      <c r="L123" s="335"/>
      <c r="M123" s="335"/>
      <c r="N123" s="335"/>
      <c r="O123" s="335"/>
      <c r="P123" s="335"/>
      <c r="Q123" s="335"/>
      <c r="R123" s="335"/>
      <c r="S123" s="335"/>
      <c r="T123" s="335"/>
      <c r="U123" s="335"/>
      <c r="V123" s="335"/>
      <c r="W123" s="335"/>
      <c r="X123" s="335"/>
      <c r="Y123" s="335"/>
      <c r="Z123" s="335"/>
    </row>
    <row r="124" ht="57.0" customHeight="1">
      <c r="A124" s="333" t="s">
        <v>1073</v>
      </c>
      <c r="K124" s="335"/>
      <c r="L124" s="335"/>
      <c r="M124" s="335"/>
      <c r="N124" s="335"/>
      <c r="O124" s="335"/>
      <c r="P124" s="335"/>
      <c r="Q124" s="335"/>
      <c r="R124" s="335"/>
      <c r="S124" s="335"/>
      <c r="T124" s="335"/>
      <c r="U124" s="335"/>
      <c r="V124" s="335"/>
      <c r="W124" s="335"/>
      <c r="X124" s="335"/>
      <c r="Y124" s="335"/>
      <c r="Z124" s="335"/>
    </row>
    <row r="125" ht="57.0" customHeight="1">
      <c r="A125" s="333" t="s">
        <v>1074</v>
      </c>
      <c r="K125" s="335"/>
      <c r="L125" s="335"/>
      <c r="M125" s="335"/>
      <c r="N125" s="335"/>
      <c r="O125" s="335"/>
      <c r="P125" s="335"/>
      <c r="Q125" s="335"/>
      <c r="R125" s="335"/>
      <c r="S125" s="335"/>
      <c r="T125" s="335"/>
      <c r="U125" s="335"/>
      <c r="V125" s="335"/>
      <c r="W125" s="335"/>
      <c r="X125" s="335"/>
      <c r="Y125" s="335"/>
      <c r="Z125" s="335"/>
    </row>
    <row r="126" ht="57.0" customHeight="1">
      <c r="A126" s="333" t="s">
        <v>1075</v>
      </c>
      <c r="K126" s="335"/>
      <c r="L126" s="335"/>
      <c r="M126" s="335"/>
      <c r="N126" s="335"/>
      <c r="O126" s="335"/>
      <c r="P126" s="335"/>
      <c r="Q126" s="335"/>
      <c r="R126" s="335"/>
      <c r="S126" s="335"/>
      <c r="T126" s="335"/>
      <c r="U126" s="335"/>
      <c r="V126" s="335"/>
      <c r="W126" s="335"/>
      <c r="X126" s="335"/>
      <c r="Y126" s="335"/>
      <c r="Z126" s="335"/>
    </row>
    <row r="127" ht="57.0" customHeight="1">
      <c r="A127" s="333" t="s">
        <v>1076</v>
      </c>
      <c r="K127" s="335"/>
      <c r="L127" s="335"/>
      <c r="M127" s="335"/>
      <c r="N127" s="335"/>
      <c r="O127" s="335"/>
      <c r="P127" s="335"/>
      <c r="Q127" s="335"/>
      <c r="R127" s="335"/>
      <c r="S127" s="335"/>
      <c r="T127" s="335"/>
      <c r="U127" s="335"/>
      <c r="V127" s="335"/>
      <c r="W127" s="335"/>
      <c r="X127" s="335"/>
      <c r="Y127" s="335"/>
      <c r="Z127" s="335"/>
    </row>
    <row r="128" ht="57.0" customHeight="1">
      <c r="A128" s="333" t="s">
        <v>1077</v>
      </c>
      <c r="K128" s="335"/>
      <c r="L128" s="335"/>
      <c r="M128" s="335"/>
      <c r="N128" s="335"/>
      <c r="O128" s="335"/>
      <c r="P128" s="335"/>
      <c r="Q128" s="335"/>
      <c r="R128" s="335"/>
      <c r="S128" s="335"/>
      <c r="T128" s="335"/>
      <c r="U128" s="335"/>
      <c r="V128" s="335"/>
      <c r="W128" s="335"/>
      <c r="X128" s="335"/>
      <c r="Y128" s="335"/>
      <c r="Z128" s="335"/>
    </row>
    <row r="129" ht="57.0" customHeight="1">
      <c r="A129" s="333" t="s">
        <v>1078</v>
      </c>
      <c r="K129" s="335"/>
      <c r="L129" s="335"/>
      <c r="M129" s="335"/>
      <c r="N129" s="335"/>
      <c r="O129" s="335"/>
      <c r="P129" s="335"/>
      <c r="Q129" s="335"/>
      <c r="R129" s="335"/>
      <c r="S129" s="335"/>
      <c r="T129" s="335"/>
      <c r="U129" s="335"/>
      <c r="V129" s="335"/>
      <c r="W129" s="335"/>
      <c r="X129" s="335"/>
      <c r="Y129" s="335"/>
      <c r="Z129" s="335"/>
    </row>
    <row r="130" ht="57.0" customHeight="1">
      <c r="A130" s="333" t="s">
        <v>1079</v>
      </c>
      <c r="K130" s="335"/>
      <c r="L130" s="335"/>
      <c r="M130" s="335"/>
      <c r="N130" s="335"/>
      <c r="O130" s="335"/>
      <c r="P130" s="335"/>
      <c r="Q130" s="335"/>
      <c r="R130" s="335"/>
      <c r="S130" s="335"/>
      <c r="T130" s="335"/>
      <c r="U130" s="335"/>
      <c r="V130" s="335"/>
      <c r="W130" s="335"/>
      <c r="X130" s="335"/>
      <c r="Y130" s="335"/>
      <c r="Z130" s="335"/>
    </row>
    <row r="131" ht="57.0" customHeight="1">
      <c r="A131" s="333" t="s">
        <v>1080</v>
      </c>
      <c r="K131" s="335"/>
      <c r="L131" s="335"/>
      <c r="M131" s="335"/>
      <c r="N131" s="335"/>
      <c r="O131" s="335"/>
      <c r="P131" s="335"/>
      <c r="Q131" s="335"/>
      <c r="R131" s="335"/>
      <c r="S131" s="335"/>
      <c r="T131" s="335"/>
      <c r="U131" s="335"/>
      <c r="V131" s="335"/>
      <c r="W131" s="335"/>
      <c r="X131" s="335"/>
      <c r="Y131" s="335"/>
      <c r="Z131" s="335"/>
    </row>
    <row r="132" ht="57.0" customHeight="1">
      <c r="A132" s="333" t="s">
        <v>1081</v>
      </c>
      <c r="K132" s="335"/>
      <c r="L132" s="335"/>
      <c r="M132" s="335"/>
      <c r="N132" s="335"/>
      <c r="O132" s="335"/>
      <c r="P132" s="335"/>
      <c r="Q132" s="335"/>
      <c r="R132" s="335"/>
      <c r="S132" s="335"/>
      <c r="T132" s="335"/>
      <c r="U132" s="335"/>
      <c r="V132" s="335"/>
      <c r="W132" s="335"/>
      <c r="X132" s="335"/>
      <c r="Y132" s="335"/>
      <c r="Z132" s="335"/>
    </row>
    <row r="133" ht="57.0" customHeight="1">
      <c r="A133" s="333" t="s">
        <v>1082</v>
      </c>
      <c r="K133" s="335"/>
      <c r="L133" s="335"/>
      <c r="M133" s="335"/>
      <c r="N133" s="335"/>
      <c r="O133" s="335"/>
      <c r="P133" s="335"/>
      <c r="Q133" s="335"/>
      <c r="R133" s="335"/>
      <c r="S133" s="335"/>
      <c r="T133" s="335"/>
      <c r="U133" s="335"/>
      <c r="V133" s="335"/>
      <c r="W133" s="335"/>
      <c r="X133" s="335"/>
      <c r="Y133" s="335"/>
      <c r="Z133" s="335"/>
    </row>
    <row r="134" ht="57.0" customHeight="1">
      <c r="A134" s="333" t="s">
        <v>1083</v>
      </c>
      <c r="K134" s="335"/>
      <c r="L134" s="335"/>
      <c r="M134" s="335"/>
      <c r="N134" s="335"/>
      <c r="O134" s="335"/>
      <c r="P134" s="335"/>
      <c r="Q134" s="335"/>
      <c r="R134" s="335"/>
      <c r="S134" s="335"/>
      <c r="T134" s="335"/>
      <c r="U134" s="335"/>
      <c r="V134" s="335"/>
      <c r="W134" s="335"/>
      <c r="X134" s="335"/>
      <c r="Y134" s="335"/>
      <c r="Z134" s="335"/>
    </row>
    <row r="135" ht="57.0" customHeight="1">
      <c r="A135" s="333" t="s">
        <v>1084</v>
      </c>
      <c r="K135" s="335"/>
      <c r="L135" s="335"/>
      <c r="M135" s="335"/>
      <c r="N135" s="335"/>
      <c r="O135" s="335"/>
      <c r="P135" s="335"/>
      <c r="Q135" s="335"/>
      <c r="R135" s="335"/>
      <c r="S135" s="335"/>
      <c r="T135" s="335"/>
      <c r="U135" s="335"/>
      <c r="V135" s="335"/>
      <c r="W135" s="335"/>
      <c r="X135" s="335"/>
      <c r="Y135" s="335"/>
      <c r="Z135" s="335"/>
    </row>
    <row r="136" ht="57.0" customHeight="1">
      <c r="A136" s="333" t="s">
        <v>1085</v>
      </c>
      <c r="K136" s="335"/>
      <c r="L136" s="335"/>
      <c r="M136" s="335"/>
      <c r="N136" s="335"/>
      <c r="O136" s="335"/>
      <c r="P136" s="335"/>
      <c r="Q136" s="335"/>
      <c r="R136" s="335"/>
      <c r="S136" s="335"/>
      <c r="T136" s="335"/>
      <c r="U136" s="335"/>
      <c r="V136" s="335"/>
      <c r="W136" s="335"/>
      <c r="X136" s="335"/>
      <c r="Y136" s="335"/>
      <c r="Z136" s="335"/>
    </row>
    <row r="137" ht="57.0" customHeight="1">
      <c r="A137" s="333" t="s">
        <v>1086</v>
      </c>
      <c r="K137" s="335"/>
      <c r="L137" s="335"/>
      <c r="M137" s="335"/>
      <c r="N137" s="335"/>
      <c r="O137" s="335"/>
      <c r="P137" s="335"/>
      <c r="Q137" s="335"/>
      <c r="R137" s="335"/>
      <c r="S137" s="335"/>
      <c r="T137" s="335"/>
      <c r="U137" s="335"/>
      <c r="V137" s="335"/>
      <c r="W137" s="335"/>
      <c r="X137" s="335"/>
      <c r="Y137" s="335"/>
      <c r="Z137" s="335"/>
    </row>
    <row r="138" ht="57.0" customHeight="1">
      <c r="A138" s="333" t="s">
        <v>1087</v>
      </c>
      <c r="K138" s="335"/>
      <c r="L138" s="335"/>
      <c r="M138" s="335"/>
      <c r="N138" s="335"/>
      <c r="O138" s="335"/>
      <c r="P138" s="335"/>
      <c r="Q138" s="335"/>
      <c r="R138" s="335"/>
      <c r="S138" s="335"/>
      <c r="T138" s="335"/>
      <c r="U138" s="335"/>
      <c r="V138" s="335"/>
      <c r="W138" s="335"/>
      <c r="X138" s="335"/>
      <c r="Y138" s="335"/>
      <c r="Z138" s="335"/>
    </row>
    <row r="139" ht="36.0" customHeight="1">
      <c r="A139" s="333"/>
      <c r="B139" s="333"/>
      <c r="C139" s="333"/>
      <c r="D139" s="333"/>
      <c r="E139" s="333"/>
      <c r="F139" s="333"/>
      <c r="G139" s="333"/>
      <c r="H139" s="333"/>
      <c r="I139" s="333"/>
      <c r="J139" s="333"/>
      <c r="K139" s="335"/>
      <c r="L139" s="335"/>
      <c r="M139" s="335"/>
      <c r="N139" s="335"/>
      <c r="O139" s="335"/>
      <c r="P139" s="335"/>
      <c r="Q139" s="335"/>
      <c r="R139" s="335"/>
      <c r="S139" s="335"/>
      <c r="T139" s="335"/>
      <c r="U139" s="335"/>
      <c r="V139" s="335"/>
      <c r="W139" s="335"/>
      <c r="X139" s="335"/>
      <c r="Y139" s="335"/>
      <c r="Z139" s="335"/>
    </row>
    <row r="140" ht="36.0" customHeight="1">
      <c r="A140" s="183"/>
      <c r="B140" s="183"/>
      <c r="C140" s="183"/>
      <c r="D140" s="183"/>
      <c r="E140" s="183"/>
      <c r="F140" s="183"/>
      <c r="G140" s="183"/>
      <c r="H140" s="183"/>
      <c r="I140" s="183"/>
      <c r="J140" s="183"/>
      <c r="K140" s="335"/>
      <c r="L140" s="335"/>
      <c r="M140" s="335"/>
      <c r="N140" s="335"/>
      <c r="O140" s="335"/>
      <c r="P140" s="335"/>
      <c r="Q140" s="335"/>
      <c r="R140" s="335"/>
      <c r="S140" s="335"/>
      <c r="T140" s="335"/>
      <c r="U140" s="335"/>
      <c r="V140" s="335"/>
      <c r="W140" s="335"/>
      <c r="X140" s="335"/>
      <c r="Y140" s="335"/>
      <c r="Z140" s="335"/>
    </row>
    <row r="141" ht="36.0" customHeight="1">
      <c r="A141" s="335"/>
      <c r="B141" s="335"/>
      <c r="C141" s="335"/>
      <c r="D141" s="335"/>
      <c r="E141" s="335"/>
      <c r="F141" s="335"/>
      <c r="G141" s="335"/>
      <c r="H141" s="335"/>
      <c r="I141" s="335"/>
      <c r="J141" s="335"/>
      <c r="K141" s="335"/>
      <c r="L141" s="335"/>
      <c r="M141" s="335"/>
      <c r="N141" s="335"/>
      <c r="O141" s="335"/>
      <c r="P141" s="335"/>
      <c r="Q141" s="335"/>
      <c r="R141" s="335"/>
      <c r="S141" s="335"/>
      <c r="T141" s="335"/>
      <c r="U141" s="335"/>
      <c r="V141" s="335"/>
      <c r="W141" s="335"/>
      <c r="X141" s="335"/>
      <c r="Y141" s="335"/>
      <c r="Z141" s="335"/>
    </row>
    <row r="142" ht="36.0" customHeight="1">
      <c r="A142" s="332" t="s">
        <v>1088</v>
      </c>
      <c r="B142" s="9"/>
      <c r="C142" s="9"/>
      <c r="D142" s="9"/>
      <c r="E142" s="9"/>
      <c r="F142" s="9"/>
      <c r="G142" s="9"/>
      <c r="H142" s="9"/>
      <c r="I142" s="9"/>
      <c r="J142" s="10"/>
      <c r="K142" s="337"/>
      <c r="L142" s="337"/>
      <c r="M142" s="337"/>
      <c r="N142" s="337"/>
      <c r="O142" s="337"/>
      <c r="P142" s="337"/>
      <c r="Q142" s="337"/>
      <c r="R142" s="337"/>
      <c r="S142" s="337"/>
      <c r="T142" s="337"/>
      <c r="U142" s="337"/>
      <c r="V142" s="337"/>
      <c r="W142" s="337"/>
      <c r="X142" s="337"/>
      <c r="Y142" s="337"/>
      <c r="Z142" s="337"/>
    </row>
    <row r="143" ht="36.0" customHeight="1">
      <c r="A143" s="183"/>
      <c r="K143" s="335"/>
      <c r="L143" s="335"/>
      <c r="M143" s="335"/>
      <c r="N143" s="335"/>
      <c r="O143" s="335"/>
      <c r="P143" s="335"/>
      <c r="Q143" s="335"/>
      <c r="R143" s="335"/>
      <c r="S143" s="335"/>
      <c r="T143" s="335"/>
      <c r="U143" s="335"/>
      <c r="V143" s="335"/>
      <c r="W143" s="335"/>
      <c r="X143" s="335"/>
      <c r="Y143" s="335"/>
      <c r="Z143" s="335"/>
    </row>
    <row r="144" ht="66.75" customHeight="1">
      <c r="A144" s="333" t="s">
        <v>1089</v>
      </c>
      <c r="K144" s="335"/>
      <c r="L144" s="335"/>
      <c r="M144" s="335"/>
      <c r="N144" s="335"/>
      <c r="O144" s="335"/>
      <c r="P144" s="335"/>
      <c r="Q144" s="335"/>
      <c r="R144" s="335"/>
      <c r="S144" s="335"/>
      <c r="T144" s="335"/>
      <c r="U144" s="335"/>
      <c r="V144" s="335"/>
      <c r="W144" s="335"/>
      <c r="X144" s="335"/>
      <c r="Y144" s="335"/>
      <c r="Z144" s="335"/>
    </row>
    <row r="145" ht="46.5" customHeight="1">
      <c r="A145" s="333" t="s">
        <v>1090</v>
      </c>
      <c r="K145" s="335"/>
      <c r="L145" s="335"/>
      <c r="M145" s="335"/>
      <c r="N145" s="335"/>
      <c r="O145" s="335"/>
      <c r="P145" s="335"/>
      <c r="Q145" s="335"/>
      <c r="R145" s="335"/>
      <c r="S145" s="335"/>
      <c r="T145" s="335"/>
      <c r="U145" s="335"/>
      <c r="V145" s="335"/>
      <c r="W145" s="335"/>
      <c r="X145" s="335"/>
      <c r="Y145" s="335"/>
      <c r="Z145" s="335"/>
    </row>
    <row r="146" ht="60.0" customHeight="1">
      <c r="A146" s="333" t="s">
        <v>1091</v>
      </c>
      <c r="K146" s="335"/>
      <c r="L146" s="335"/>
      <c r="M146" s="335"/>
      <c r="N146" s="335"/>
      <c r="O146" s="335"/>
      <c r="P146" s="335"/>
      <c r="Q146" s="335"/>
      <c r="R146" s="335"/>
      <c r="S146" s="335"/>
      <c r="T146" s="335"/>
      <c r="U146" s="335"/>
      <c r="V146" s="335"/>
      <c r="W146" s="335"/>
      <c r="X146" s="335"/>
      <c r="Y146" s="335"/>
      <c r="Z146" s="335"/>
    </row>
    <row r="147" ht="36.0" customHeight="1">
      <c r="A147" s="333" t="s">
        <v>1092</v>
      </c>
      <c r="K147" s="335"/>
      <c r="L147" s="335"/>
      <c r="M147" s="335"/>
      <c r="N147" s="335"/>
      <c r="O147" s="335"/>
      <c r="P147" s="335"/>
      <c r="Q147" s="335"/>
      <c r="R147" s="335"/>
      <c r="S147" s="335"/>
      <c r="T147" s="335"/>
      <c r="U147" s="335"/>
      <c r="V147" s="335"/>
      <c r="W147" s="335"/>
      <c r="X147" s="335"/>
      <c r="Y147" s="335"/>
      <c r="Z147" s="335"/>
    </row>
    <row r="148" ht="36.0" customHeight="1">
      <c r="A148" s="333" t="s">
        <v>1093</v>
      </c>
      <c r="K148" s="335"/>
      <c r="L148" s="335"/>
      <c r="M148" s="335"/>
      <c r="N148" s="335"/>
      <c r="O148" s="335"/>
      <c r="P148" s="335"/>
      <c r="Q148" s="335"/>
      <c r="R148" s="335"/>
      <c r="S148" s="335"/>
      <c r="T148" s="335"/>
      <c r="U148" s="335"/>
      <c r="V148" s="335"/>
      <c r="W148" s="335"/>
      <c r="X148" s="335"/>
      <c r="Y148" s="335"/>
      <c r="Z148" s="335"/>
    </row>
    <row r="149" ht="60.0" customHeight="1">
      <c r="A149" s="333" t="s">
        <v>1094</v>
      </c>
      <c r="K149" s="335"/>
      <c r="L149" s="335"/>
      <c r="M149" s="335"/>
      <c r="N149" s="335"/>
      <c r="O149" s="335"/>
      <c r="P149" s="335"/>
      <c r="Q149" s="335"/>
      <c r="R149" s="335"/>
      <c r="S149" s="335"/>
      <c r="T149" s="335"/>
      <c r="U149" s="335"/>
      <c r="V149" s="335"/>
      <c r="W149" s="335"/>
      <c r="X149" s="335"/>
      <c r="Y149" s="335"/>
      <c r="Z149" s="335"/>
    </row>
    <row r="150" ht="36.0" customHeight="1">
      <c r="A150" s="333" t="s">
        <v>1095</v>
      </c>
      <c r="K150" s="335"/>
      <c r="L150" s="335"/>
      <c r="M150" s="335"/>
      <c r="N150" s="335"/>
      <c r="O150" s="335"/>
      <c r="P150" s="335"/>
      <c r="Q150" s="335"/>
      <c r="R150" s="335"/>
      <c r="S150" s="335"/>
      <c r="T150" s="335"/>
      <c r="U150" s="335"/>
      <c r="V150" s="335"/>
      <c r="W150" s="335"/>
      <c r="X150" s="335"/>
      <c r="Y150" s="335"/>
      <c r="Z150" s="335"/>
    </row>
    <row r="151" ht="36.0" customHeight="1">
      <c r="A151" s="333" t="s">
        <v>1096</v>
      </c>
      <c r="K151" s="335"/>
      <c r="L151" s="335"/>
      <c r="M151" s="335"/>
      <c r="N151" s="335"/>
      <c r="O151" s="335"/>
      <c r="P151" s="335"/>
      <c r="Q151" s="335"/>
      <c r="R151" s="335"/>
      <c r="S151" s="335"/>
      <c r="T151" s="335"/>
      <c r="U151" s="335"/>
      <c r="V151" s="335"/>
      <c r="W151" s="335"/>
      <c r="X151" s="335"/>
      <c r="Y151" s="335"/>
      <c r="Z151" s="335"/>
    </row>
    <row r="152" ht="61.5" customHeight="1">
      <c r="A152" s="333" t="s">
        <v>1097</v>
      </c>
      <c r="K152" s="335"/>
      <c r="L152" s="335"/>
      <c r="M152" s="335"/>
      <c r="N152" s="335"/>
      <c r="O152" s="335"/>
      <c r="P152" s="335"/>
      <c r="Q152" s="335"/>
      <c r="R152" s="335"/>
      <c r="S152" s="335"/>
      <c r="T152" s="335"/>
      <c r="U152" s="335"/>
      <c r="V152" s="335"/>
      <c r="W152" s="335"/>
      <c r="X152" s="335"/>
      <c r="Y152" s="335"/>
      <c r="Z152" s="335"/>
    </row>
    <row r="153" ht="18.75" customHeight="1">
      <c r="A153" s="314" t="s">
        <v>1098</v>
      </c>
      <c r="K153" s="335"/>
      <c r="L153" s="335"/>
      <c r="M153" s="335"/>
      <c r="N153" s="335"/>
      <c r="O153" s="335"/>
      <c r="P153" s="335"/>
      <c r="Q153" s="335"/>
      <c r="R153" s="335"/>
      <c r="S153" s="335"/>
      <c r="T153" s="335"/>
      <c r="U153" s="335"/>
      <c r="V153" s="335"/>
      <c r="W153" s="335"/>
      <c r="X153" s="335"/>
      <c r="Y153" s="335"/>
      <c r="Z153" s="335"/>
    </row>
    <row r="154" ht="36.0" customHeight="1">
      <c r="A154" s="183" t="s">
        <v>1099</v>
      </c>
      <c r="K154" s="335"/>
      <c r="L154" s="335"/>
      <c r="M154" s="335"/>
      <c r="N154" s="335"/>
      <c r="O154" s="335"/>
      <c r="P154" s="335"/>
      <c r="Q154" s="335"/>
      <c r="R154" s="335"/>
      <c r="S154" s="335"/>
      <c r="T154" s="335"/>
      <c r="U154" s="335"/>
      <c r="V154" s="335"/>
      <c r="W154" s="335"/>
      <c r="X154" s="335"/>
      <c r="Y154" s="335"/>
      <c r="Z154" s="335"/>
    </row>
    <row r="155" ht="36.0" customHeight="1">
      <c r="A155" s="183" t="s">
        <v>1100</v>
      </c>
      <c r="K155" s="335"/>
      <c r="L155" s="335"/>
      <c r="M155" s="335"/>
      <c r="N155" s="335"/>
      <c r="O155" s="335"/>
      <c r="P155" s="335"/>
      <c r="Q155" s="335"/>
      <c r="R155" s="335"/>
      <c r="S155" s="335"/>
      <c r="T155" s="335"/>
      <c r="U155" s="335"/>
      <c r="V155" s="335"/>
      <c r="W155" s="335"/>
      <c r="X155" s="335"/>
      <c r="Y155" s="335"/>
      <c r="Z155" s="335"/>
    </row>
    <row r="156" ht="36.0" customHeight="1">
      <c r="A156" s="183" t="s">
        <v>1101</v>
      </c>
      <c r="K156" s="335"/>
      <c r="L156" s="335"/>
      <c r="M156" s="335"/>
      <c r="N156" s="335"/>
      <c r="O156" s="335"/>
      <c r="P156" s="335"/>
      <c r="Q156" s="335"/>
      <c r="R156" s="335"/>
      <c r="S156" s="335"/>
      <c r="T156" s="335"/>
      <c r="U156" s="335"/>
      <c r="V156" s="335"/>
      <c r="W156" s="335"/>
      <c r="X156" s="335"/>
      <c r="Y156" s="335"/>
      <c r="Z156" s="335"/>
    </row>
    <row r="157" ht="36.0" customHeight="1">
      <c r="A157" s="183" t="s">
        <v>1102</v>
      </c>
      <c r="K157" s="335"/>
      <c r="L157" s="335"/>
      <c r="M157" s="335"/>
      <c r="N157" s="335"/>
      <c r="O157" s="335"/>
      <c r="P157" s="335"/>
      <c r="Q157" s="335"/>
      <c r="R157" s="335"/>
      <c r="S157" s="335"/>
      <c r="T157" s="335"/>
      <c r="U157" s="335"/>
      <c r="V157" s="335"/>
      <c r="W157" s="335"/>
      <c r="X157" s="335"/>
      <c r="Y157" s="335"/>
      <c r="Z157" s="335"/>
    </row>
    <row r="158" ht="36.0" customHeight="1">
      <c r="A158" s="183" t="s">
        <v>1103</v>
      </c>
      <c r="K158" s="335"/>
      <c r="L158" s="335"/>
      <c r="M158" s="335"/>
      <c r="N158" s="335"/>
      <c r="O158" s="335"/>
      <c r="P158" s="335"/>
      <c r="Q158" s="335"/>
      <c r="R158" s="335"/>
      <c r="S158" s="335"/>
      <c r="T158" s="335"/>
      <c r="U158" s="335"/>
      <c r="V158" s="335"/>
      <c r="W158" s="335"/>
      <c r="X158" s="335"/>
      <c r="Y158" s="335"/>
      <c r="Z158" s="335"/>
    </row>
    <row r="159" ht="36.0" customHeight="1">
      <c r="A159" s="183" t="s">
        <v>1104</v>
      </c>
      <c r="K159" s="335"/>
      <c r="L159" s="335"/>
      <c r="M159" s="335"/>
      <c r="N159" s="335"/>
      <c r="O159" s="335"/>
      <c r="P159" s="335"/>
      <c r="Q159" s="335"/>
      <c r="R159" s="335"/>
      <c r="S159" s="335"/>
      <c r="T159" s="335"/>
      <c r="U159" s="335"/>
      <c r="V159" s="335"/>
      <c r="W159" s="335"/>
      <c r="X159" s="335"/>
      <c r="Y159" s="335"/>
      <c r="Z159" s="335"/>
    </row>
    <row r="160" ht="36.0" customHeight="1">
      <c r="A160" s="183" t="s">
        <v>1105</v>
      </c>
      <c r="K160" s="335"/>
      <c r="L160" s="335"/>
      <c r="M160" s="335"/>
      <c r="N160" s="335"/>
      <c r="O160" s="335"/>
      <c r="P160" s="335"/>
      <c r="Q160" s="335"/>
      <c r="R160" s="335"/>
      <c r="S160" s="335"/>
      <c r="T160" s="335"/>
      <c r="U160" s="335"/>
      <c r="V160" s="335"/>
      <c r="W160" s="335"/>
      <c r="X160" s="335"/>
      <c r="Y160" s="335"/>
      <c r="Z160" s="335"/>
    </row>
    <row r="161" ht="36.0" customHeight="1">
      <c r="A161" s="183" t="s">
        <v>1106</v>
      </c>
      <c r="K161" s="335"/>
      <c r="L161" s="335"/>
      <c r="M161" s="335"/>
      <c r="N161" s="335"/>
      <c r="O161" s="335"/>
      <c r="P161" s="335"/>
      <c r="Q161" s="335"/>
      <c r="R161" s="335"/>
      <c r="S161" s="335"/>
      <c r="T161" s="335"/>
      <c r="U161" s="335"/>
      <c r="V161" s="335"/>
      <c r="W161" s="335"/>
      <c r="X161" s="335"/>
      <c r="Y161" s="335"/>
      <c r="Z161" s="335"/>
    </row>
    <row r="162" ht="36.0" customHeight="1">
      <c r="A162" s="183" t="s">
        <v>1107</v>
      </c>
      <c r="K162" s="335"/>
      <c r="L162" s="335"/>
      <c r="M162" s="335"/>
      <c r="N162" s="335"/>
      <c r="O162" s="335"/>
      <c r="P162" s="335"/>
      <c r="Q162" s="335"/>
      <c r="R162" s="335"/>
      <c r="S162" s="335"/>
      <c r="T162" s="335"/>
      <c r="U162" s="335"/>
      <c r="V162" s="335"/>
      <c r="W162" s="335"/>
      <c r="X162" s="335"/>
      <c r="Y162" s="335"/>
      <c r="Z162" s="335"/>
    </row>
    <row r="163" ht="36.0" customHeight="1">
      <c r="A163" s="183"/>
      <c r="B163" s="335"/>
      <c r="C163" s="335"/>
      <c r="D163" s="335"/>
      <c r="E163" s="335"/>
      <c r="F163" s="335"/>
      <c r="G163" s="335"/>
      <c r="H163" s="335"/>
      <c r="I163" s="335"/>
      <c r="J163" s="335"/>
      <c r="K163" s="335"/>
      <c r="L163" s="335"/>
      <c r="M163" s="335"/>
      <c r="N163" s="335"/>
      <c r="O163" s="335"/>
      <c r="P163" s="335"/>
      <c r="Q163" s="335"/>
      <c r="R163" s="335"/>
      <c r="S163" s="335"/>
      <c r="T163" s="335"/>
      <c r="U163" s="335"/>
      <c r="V163" s="335"/>
      <c r="W163" s="335"/>
      <c r="X163" s="335"/>
      <c r="Y163" s="335"/>
      <c r="Z163" s="335"/>
    </row>
    <row r="164" ht="42.75" customHeight="1">
      <c r="A164" s="333" t="s">
        <v>1108</v>
      </c>
      <c r="K164" s="335"/>
      <c r="L164" s="335"/>
      <c r="M164" s="335"/>
      <c r="N164" s="335"/>
      <c r="O164" s="335"/>
      <c r="P164" s="335"/>
      <c r="Q164" s="335"/>
      <c r="R164" s="335"/>
      <c r="S164" s="335"/>
      <c r="T164" s="335"/>
      <c r="U164" s="335"/>
      <c r="V164" s="335"/>
      <c r="W164" s="335"/>
      <c r="X164" s="335"/>
      <c r="Y164" s="335"/>
      <c r="Z164" s="335"/>
    </row>
    <row r="165" ht="40.5" customHeight="1">
      <c r="A165" s="333" t="s">
        <v>1109</v>
      </c>
      <c r="K165" s="335"/>
      <c r="L165" s="335"/>
      <c r="M165" s="335"/>
      <c r="N165" s="335"/>
      <c r="O165" s="335"/>
      <c r="P165" s="335"/>
      <c r="Q165" s="335"/>
      <c r="R165" s="335"/>
      <c r="S165" s="335"/>
      <c r="T165" s="335"/>
      <c r="U165" s="335"/>
      <c r="V165" s="335"/>
      <c r="W165" s="335"/>
      <c r="X165" s="335"/>
      <c r="Y165" s="335"/>
      <c r="Z165" s="335"/>
    </row>
    <row r="166" ht="36.0" customHeight="1">
      <c r="A166" s="183"/>
      <c r="B166" s="335"/>
      <c r="C166" s="335"/>
      <c r="D166" s="335"/>
      <c r="E166" s="335"/>
      <c r="F166" s="335"/>
      <c r="G166" s="335"/>
      <c r="H166" s="335"/>
      <c r="I166" s="335"/>
      <c r="J166" s="335"/>
      <c r="K166" s="335"/>
      <c r="L166" s="335"/>
      <c r="M166" s="335"/>
      <c r="N166" s="335"/>
      <c r="O166" s="335"/>
      <c r="P166" s="335"/>
      <c r="Q166" s="335"/>
      <c r="R166" s="335"/>
      <c r="S166" s="335"/>
      <c r="T166" s="335"/>
      <c r="U166" s="335"/>
      <c r="V166" s="335"/>
      <c r="W166" s="335"/>
      <c r="X166" s="335"/>
      <c r="Y166" s="335"/>
      <c r="Z166" s="335"/>
    </row>
    <row r="167" ht="36.0" customHeight="1">
      <c r="A167" s="335"/>
      <c r="B167" s="335"/>
      <c r="C167" s="335"/>
      <c r="D167" s="335"/>
      <c r="E167" s="335"/>
      <c r="F167" s="335"/>
      <c r="G167" s="335"/>
      <c r="H167" s="335"/>
      <c r="I167" s="335"/>
      <c r="J167" s="335"/>
      <c r="K167" s="335"/>
      <c r="L167" s="335"/>
      <c r="M167" s="335"/>
      <c r="N167" s="335"/>
      <c r="O167" s="335"/>
      <c r="P167" s="335"/>
      <c r="Q167" s="335"/>
      <c r="R167" s="335"/>
      <c r="S167" s="335"/>
      <c r="T167" s="335"/>
      <c r="U167" s="335"/>
      <c r="V167" s="335"/>
      <c r="W167" s="335"/>
      <c r="X167" s="335"/>
      <c r="Y167" s="335"/>
      <c r="Z167" s="335"/>
    </row>
    <row r="168" ht="36.0" customHeight="1">
      <c r="A168" s="335"/>
      <c r="B168" s="335"/>
      <c r="C168" s="335"/>
      <c r="D168" s="335"/>
      <c r="E168" s="335"/>
      <c r="F168" s="335"/>
      <c r="G168" s="335"/>
      <c r="H168" s="335"/>
      <c r="I168" s="335"/>
      <c r="J168" s="335"/>
      <c r="K168" s="335"/>
      <c r="L168" s="335"/>
      <c r="M168" s="335"/>
      <c r="N168" s="335"/>
      <c r="O168" s="335"/>
      <c r="P168" s="335"/>
      <c r="Q168" s="335"/>
      <c r="R168" s="335"/>
      <c r="S168" s="335"/>
      <c r="T168" s="335"/>
      <c r="U168" s="335"/>
      <c r="V168" s="335"/>
      <c r="W168" s="335"/>
      <c r="X168" s="335"/>
      <c r="Y168" s="335"/>
      <c r="Z168" s="335"/>
    </row>
    <row r="169" ht="36.0"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36.0"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36.0"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36.0"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36.0"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36.0"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36.0"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36.0"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36.0"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36.0"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36.0"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36.0"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36.0"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36.0"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36.0"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36.0"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36.0"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36.0"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36.0"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36.0"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36.0"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36.0"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36.0"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36.0"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36.0"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36.0"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36.0"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36.0"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36.0"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36.0"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36.0"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36.0"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36.0"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36.0"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36.0"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36.0"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36.0"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36.0"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36.0"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36.0"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36.0"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36.0"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36.0"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36.0"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36.0"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36.0"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36.0"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36.0"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36.0"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36.0"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36.0"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36.0"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36.0"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36.0"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36.0"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36.0"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36.0"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36.0"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36.0"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36.0"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36.0"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36.0"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36.0"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36.0"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36.0"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36.0"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36.0"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36.0"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36.0"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36.0"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36.0"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36.0"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36.0"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36.0"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36.0"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36.0"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36.0"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36.0"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36.0"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36.0"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36.0"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36.0"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36.0"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36.0"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36.0"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36.0"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36.0"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36.0"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36.0"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36.0"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36.0"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36.0"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36.0"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36.0"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36.0"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36.0"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36.0"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36.0"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36.0"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36.0"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36.0"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36.0"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36.0"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36.0"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36.0"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36.0"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36.0"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36.0"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36.0"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36.0"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36.0"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36.0"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36.0"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36.0"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36.0"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36.0"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36.0"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36.0"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36.0"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36.0"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36.0"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36.0"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36.0"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36.0"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36.0"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36.0"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36.0"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36.0"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36.0"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36.0"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36.0"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36.0"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36.0"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36.0"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36.0"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36.0"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36.0"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36.0"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36.0"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36.0"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36.0"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36.0"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36.0"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36.0"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36.0"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36.0"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36.0"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36.0"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36.0"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36.0"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36.0"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36.0"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36.0"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36.0"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36.0"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36.0"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36.0"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36.0"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36.0"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36.0"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36.0"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36.0"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36.0"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36.0"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36.0"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36.0"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36.0"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36.0"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36.0"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36.0"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36.0"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36.0"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36.0"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36.0"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36.0"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36.0"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36.0"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36.0"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36.0"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36.0"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36.0"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36.0"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36.0"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36.0"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36.0"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36.0"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36.0"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36.0"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36.0"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36.0"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36.0"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36.0"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36.0"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36.0"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36.0"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36.0"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36.0"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36.0"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36.0"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36.0"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36.0"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36.0"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36.0"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36.0"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36.0"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36.0"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36.0"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36.0"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36.0"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36.0"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36.0"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36.0"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36.0"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36.0"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36.0"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36.0"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36.0"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36.0"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36.0"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36.0"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36.0"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36.0"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36.0"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36.0"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36.0"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36.0"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36.0"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36.0"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36.0"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36.0"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36.0"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36.0"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36.0"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36.0"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36.0"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36.0"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36.0"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36.0"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36.0"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36.0"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36.0"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36.0"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36.0"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36.0"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36.0"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36.0"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36.0"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36.0"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36.0"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36.0"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36.0"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36.0"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36.0"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36.0"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36.0"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36.0"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36.0"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36.0"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36.0"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36.0"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36.0"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36.0"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36.0"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36.0"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36.0"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36.0"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36.0"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36.0"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36.0"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36.0"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36.0"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36.0"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36.0"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36.0"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36.0"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36.0"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36.0"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36.0"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36.0"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36.0"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36.0"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36.0"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36.0"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36.0"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36.0"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36.0"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36.0"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36.0"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36.0"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36.0"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36.0"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36.0"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36.0"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36.0"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36.0"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36.0"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36.0"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36.0"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36.0"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36.0"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36.0"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36.0"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36.0"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36.0"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36.0"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36.0"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36.0"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36.0"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36.0"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36.0"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36.0"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36.0"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36.0"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36.0"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36.0"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36.0"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36.0"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36.0"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36.0"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36.0"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36.0"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36.0"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36.0"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36.0"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36.0"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36.0"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36.0"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36.0"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36.0"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36.0"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36.0"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36.0"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36.0"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36.0"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36.0"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36.0"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36.0"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36.0"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36.0"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36.0"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36.0"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36.0"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36.0"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36.0"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36.0"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36.0"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36.0"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36.0"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36.0"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36.0"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36.0"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36.0"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36.0"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36.0"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36.0"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36.0"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36.0"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36.0"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36.0"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36.0"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36.0"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36.0"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36.0"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36.0"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36.0"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36.0"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36.0"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36.0"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36.0"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36.0"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36.0"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36.0"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36.0"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36.0"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36.0"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36.0"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36.0"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36.0"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36.0"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36.0"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36.0"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36.0"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36.0"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36.0"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36.0"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36.0"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36.0"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36.0"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36.0"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36.0"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36.0"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36.0"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36.0"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36.0"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36.0"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36.0"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36.0"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36.0"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36.0"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36.0"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36.0"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36.0"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36.0"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36.0"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36.0"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36.0"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36.0"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36.0"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36.0"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36.0"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36.0"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36.0"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36.0"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36.0"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36.0"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36.0"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36.0"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36.0"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36.0"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36.0"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36.0"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36.0"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36.0"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36.0"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36.0"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36.0"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36.0"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36.0"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36.0"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36.0"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36.0"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36.0"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36.0"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36.0"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36.0"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36.0"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36.0"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36.0"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36.0"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36.0"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36.0"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36.0"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36.0"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36.0"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36.0"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36.0"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36.0"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36.0"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36.0"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36.0"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36.0"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36.0"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36.0"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36.0"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36.0"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36.0"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36.0"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36.0"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36.0"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36.0"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36.0"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36.0"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36.0"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36.0"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36.0"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36.0"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36.0"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36.0"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36.0"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36.0"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36.0"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36.0"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36.0"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36.0"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36.0"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36.0"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36.0"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36.0"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36.0"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36.0"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36.0"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36.0"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36.0"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36.0"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36.0"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36.0"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36.0"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36.0"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36.0"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36.0"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36.0"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36.0"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36.0"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36.0"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36.0"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36.0"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36.0"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36.0"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36.0"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36.0"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36.0"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36.0"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36.0"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36.0"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36.0"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36.0"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36.0"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36.0"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36.0"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36.0"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36.0"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36.0"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36.0"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36.0"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36.0"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36.0"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36.0"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36.0"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36.0"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36.0"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36.0"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36.0"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36.0"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36.0"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36.0"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36.0"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36.0"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36.0"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36.0"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36.0"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36.0"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36.0"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36.0"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36.0"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36.0"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36.0"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36.0"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36.0"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36.0"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36.0"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36.0"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36.0"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36.0"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36.0"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36.0"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36.0"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36.0"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36.0"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36.0"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36.0"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36.0"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36.0"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36.0"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36.0"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36.0"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36.0"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36.0"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36.0"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36.0"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36.0"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36.0"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36.0"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36.0"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36.0"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36.0"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36.0"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36.0"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36.0"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36.0"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36.0"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36.0"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36.0"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36.0"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36.0"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36.0"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36.0"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36.0"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36.0"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36.0"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36.0"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36.0"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36.0"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36.0"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36.0"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36.0"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36.0"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36.0"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36.0"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36.0"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36.0"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36.0"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36.0"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36.0"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36.0"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36.0"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36.0"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36.0"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36.0"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36.0"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36.0"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36.0"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36.0"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36.0"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36.0"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36.0"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36.0"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36.0"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36.0"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36.0"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36.0"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36.0"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36.0"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36.0"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36.0"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36.0"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36.0"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36.0"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36.0"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36.0"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36.0"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36.0"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36.0"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36.0"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36.0"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36.0"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36.0"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36.0"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36.0"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36.0"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36.0"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36.0"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36.0"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36.0"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36.0"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36.0"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36.0"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36.0"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36.0"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36.0"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36.0"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36.0"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36.0"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36.0"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36.0"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36.0"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36.0"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36.0"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36.0"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36.0"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36.0"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36.0"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36.0"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36.0"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36.0"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36.0"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36.0"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36.0"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36.0"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36.0"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36.0"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36.0"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36.0"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36.0"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36.0"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36.0"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36.0"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36.0"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36.0"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36.0"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36.0"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36.0"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36.0"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36.0"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36.0"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36.0"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36.0"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36.0"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36.0"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36.0"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36.0"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36.0"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36.0"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36.0"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36.0"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36.0"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36.0"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36.0"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36.0"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36.0"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36.0"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36.0"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36.0"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36.0"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36.0"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36.0"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36.0"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36.0"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36.0"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36.0"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36.0"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36.0"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36.0"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36.0"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36.0"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36.0"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36.0"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36.0"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36.0"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36.0"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36.0"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36.0"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36.0"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36.0"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36.0"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36.0"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36.0"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36.0"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36.0"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36.0"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36.0"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36.0"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36.0"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36.0"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36.0"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36.0"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36.0"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36.0"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36.0"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36.0"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36.0"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36.0"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36.0"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36.0"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36.0"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36.0"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36.0"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36.0"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36.0"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36.0"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36.0"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36.0"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36.0"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36.0"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36.0"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36.0"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36.0"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36.0"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36.0"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36.0"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36.0"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36.0"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36.0"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36.0"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36.0"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36.0"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36.0"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36.0"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36.0"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36.0"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36.0"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36.0"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36.0"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36.0"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36.0"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36.0"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36.0"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36.0"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36.0"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36.0"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36.0"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36.0"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36.0"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36.0"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36.0"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36.0"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36.0"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36.0"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36.0"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36.0"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36.0"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36.0"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36.0"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36.0"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36.0"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36.0"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36.0"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36.0"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36.0"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36.0"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36.0"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36.0"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36.0"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36.0"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36.0"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36.0"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36.0"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36.0"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36.0"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36.0"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36.0"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36.0"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36.0"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36.0"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36.0"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36.0"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36.0"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36.0"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36.0"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36.0"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36.0"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36.0"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36.0"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36.0"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36.0"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36.0"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36.0"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36.0"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36.0"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36.0"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36.0"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36.0"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36.0"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36.0"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36.0"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36.0"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36.0"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36.0"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36.0"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36.0"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36.0"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36.0"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36.0"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59">
    <mergeCell ref="A1:J1"/>
    <mergeCell ref="A2:J2"/>
    <mergeCell ref="A3:J3"/>
    <mergeCell ref="A4:J4"/>
    <mergeCell ref="A5:J5"/>
    <mergeCell ref="A7:J7"/>
    <mergeCell ref="A8:J8"/>
    <mergeCell ref="A10:J10"/>
    <mergeCell ref="A11:J11"/>
    <mergeCell ref="A12:J12"/>
    <mergeCell ref="A13:J13"/>
    <mergeCell ref="A14:J14"/>
    <mergeCell ref="A15:J15"/>
    <mergeCell ref="A16:J16"/>
    <mergeCell ref="A17:J17"/>
    <mergeCell ref="A18:J18"/>
    <mergeCell ref="A19:J19"/>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66:J66"/>
    <mergeCell ref="A67:J67"/>
    <mergeCell ref="A68:J68"/>
    <mergeCell ref="A69:J69"/>
    <mergeCell ref="A70:J70"/>
    <mergeCell ref="A71:J71"/>
    <mergeCell ref="A72:J72"/>
    <mergeCell ref="A73:J73"/>
    <mergeCell ref="A74:J74"/>
    <mergeCell ref="A75:J75"/>
    <mergeCell ref="A76:J76"/>
    <mergeCell ref="A77:J77"/>
    <mergeCell ref="A78:J78"/>
    <mergeCell ref="A79:J79"/>
    <mergeCell ref="A80:J80"/>
    <mergeCell ref="A81:J81"/>
    <mergeCell ref="A82:J82"/>
    <mergeCell ref="A83:J83"/>
    <mergeCell ref="A84:J84"/>
    <mergeCell ref="A85:J85"/>
    <mergeCell ref="A86:J86"/>
    <mergeCell ref="A87:J87"/>
    <mergeCell ref="A88:J88"/>
    <mergeCell ref="A89:J89"/>
    <mergeCell ref="A90:J90"/>
    <mergeCell ref="A91:J91"/>
    <mergeCell ref="A92:J92"/>
    <mergeCell ref="A93:J93"/>
    <mergeCell ref="A94:J94"/>
    <mergeCell ref="A95:J95"/>
    <mergeCell ref="A96:J96"/>
    <mergeCell ref="A97:J97"/>
    <mergeCell ref="A98:J98"/>
    <mergeCell ref="A99:J99"/>
    <mergeCell ref="A100:J100"/>
    <mergeCell ref="A160:J160"/>
    <mergeCell ref="A161:J161"/>
    <mergeCell ref="A162:J162"/>
    <mergeCell ref="A164:J164"/>
    <mergeCell ref="A165:J165"/>
    <mergeCell ref="A153:J153"/>
    <mergeCell ref="A154:J154"/>
    <mergeCell ref="A155:J155"/>
    <mergeCell ref="A156:J156"/>
    <mergeCell ref="A157:J157"/>
    <mergeCell ref="A158:J158"/>
    <mergeCell ref="A159:J159"/>
    <mergeCell ref="A101:J101"/>
    <mergeCell ref="A102:J102"/>
    <mergeCell ref="A103:J103"/>
    <mergeCell ref="A104:J104"/>
    <mergeCell ref="A105:J105"/>
    <mergeCell ref="A106:J106"/>
    <mergeCell ref="A107:J107"/>
    <mergeCell ref="A108:J108"/>
    <mergeCell ref="A109:J109"/>
    <mergeCell ref="A110:J110"/>
    <mergeCell ref="A111:J111"/>
    <mergeCell ref="A112:J112"/>
    <mergeCell ref="A113:J113"/>
    <mergeCell ref="A114:J114"/>
    <mergeCell ref="A115:J115"/>
    <mergeCell ref="A116:J116"/>
    <mergeCell ref="A117:J117"/>
    <mergeCell ref="A118:J118"/>
    <mergeCell ref="A119:J119"/>
    <mergeCell ref="A120:J120"/>
    <mergeCell ref="A121:J121"/>
    <mergeCell ref="A122:J122"/>
    <mergeCell ref="A123:J123"/>
    <mergeCell ref="A124:J124"/>
    <mergeCell ref="A125:J125"/>
    <mergeCell ref="A126:J126"/>
    <mergeCell ref="A127:J127"/>
    <mergeCell ref="A128:J128"/>
    <mergeCell ref="A129:J129"/>
    <mergeCell ref="A130:J130"/>
    <mergeCell ref="A131:J131"/>
    <mergeCell ref="A132:J132"/>
    <mergeCell ref="A133:J133"/>
    <mergeCell ref="A134:J134"/>
    <mergeCell ref="A135:J135"/>
    <mergeCell ref="A136:J136"/>
    <mergeCell ref="A137:J137"/>
    <mergeCell ref="A138:J138"/>
    <mergeCell ref="A142:J142"/>
    <mergeCell ref="A143:J143"/>
    <mergeCell ref="A144:J144"/>
    <mergeCell ref="A145:J145"/>
    <mergeCell ref="A146:J146"/>
    <mergeCell ref="A147:J147"/>
    <mergeCell ref="A148:J148"/>
    <mergeCell ref="A149:J149"/>
    <mergeCell ref="A150:J150"/>
    <mergeCell ref="A151:J151"/>
    <mergeCell ref="A152:J152"/>
  </mergeCells>
  <hyperlinks>
    <hyperlink r:id="rId1" ref="A8"/>
  </hyperlinks>
  <printOptions/>
  <pageMargins bottom="0.75" footer="0.0" header="0.0" left="0.7" right="0.7" top="0.75"/>
  <pageSetup orientation="landscape"/>
  <headerFooter>
    <oddHeader>&amp;L  &amp;C000000  &amp;R  </oddHeader>
    <oddFooter>&amp;C    </oddFooter>
  </headerFooter>
  <rowBreaks count="1" manualBreakCount="1">
    <brk id="140" man="1"/>
  </rowBreaks>
  <drawing r:id="rId2"/>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0.89"/>
    <col customWidth="1" min="2" max="2" width="37.56"/>
    <col customWidth="1" min="3" max="10" width="10.89"/>
    <col customWidth="1" min="11" max="11" width="19.44"/>
    <col customWidth="1" min="12" max="12" width="10.89"/>
    <col customWidth="1" min="13" max="13" width="38.11"/>
    <col customWidth="1" min="14" max="14" width="10.89"/>
    <col customWidth="1" min="15" max="15" width="49.44"/>
    <col customWidth="1" min="16" max="16" width="10.89"/>
    <col customWidth="1" min="17" max="17" width="43.56"/>
    <col customWidth="1" min="18" max="18" width="10.89"/>
    <col customWidth="1" min="19" max="19" width="33.0"/>
    <col customWidth="1" min="20" max="20" width="10.89"/>
    <col customWidth="1" min="21" max="21" width="27.11"/>
    <col customWidth="1" min="22" max="22" width="10.89"/>
    <col customWidth="1" min="23" max="23" width="30.0"/>
    <col customWidth="1" min="24" max="24" width="10.89"/>
    <col customWidth="1" min="25" max="25" width="31.0"/>
    <col customWidth="1" min="26" max="26" width="31.44"/>
    <col customWidth="1" min="27" max="27" width="10.89"/>
    <col customWidth="1" min="28" max="28" width="23.44"/>
    <col customWidth="1" min="29" max="29" width="38.44"/>
    <col customWidth="1" min="30" max="30" width="10.89"/>
    <col customWidth="1" min="31" max="31" width="29.56"/>
    <col customWidth="1" min="32" max="34" width="10.89"/>
    <col customWidth="1" min="35" max="35" width="56.44"/>
    <col customWidth="1" min="36" max="36" width="10.89"/>
    <col customWidth="1" min="37" max="37" width="31.44"/>
    <col customWidth="1" min="38" max="38" width="10.89"/>
    <col customWidth="1" min="39" max="39" width="31.44"/>
    <col customWidth="1" min="40" max="40" width="10.89"/>
    <col customWidth="1" min="41" max="41" width="43.44"/>
    <col customWidth="1" min="42" max="42" width="10.89"/>
    <col customWidth="1" min="43" max="43" width="58.56"/>
    <col customWidth="1" min="44" max="44" width="13.11"/>
    <col customWidth="1" min="45" max="45" width="27.44"/>
    <col customWidth="1" min="46" max="46" width="14.89"/>
    <col customWidth="1" min="47" max="47" width="20.44"/>
  </cols>
  <sheetData>
    <row r="1">
      <c r="A1" s="3" t="s">
        <v>1110</v>
      </c>
      <c r="B1" s="3"/>
      <c r="C1" s="3"/>
      <c r="D1" s="3"/>
      <c r="E1" s="3" t="s">
        <v>1111</v>
      </c>
      <c r="F1" s="3"/>
      <c r="G1" s="3"/>
      <c r="H1" s="3" t="s">
        <v>1112</v>
      </c>
      <c r="I1" s="3"/>
      <c r="J1" s="3" t="s">
        <v>1113</v>
      </c>
      <c r="K1" s="3"/>
      <c r="L1" s="3" t="s">
        <v>1114</v>
      </c>
      <c r="M1" s="3"/>
      <c r="N1" s="3"/>
      <c r="O1" s="3" t="s">
        <v>1115</v>
      </c>
      <c r="P1" s="3"/>
      <c r="Q1" s="3"/>
      <c r="R1" s="3"/>
      <c r="S1" s="3" t="s">
        <v>1116</v>
      </c>
      <c r="T1" s="3"/>
      <c r="U1" s="3"/>
      <c r="V1" s="3"/>
      <c r="W1" s="3" t="s">
        <v>1117</v>
      </c>
      <c r="X1" s="3"/>
      <c r="Y1" s="3"/>
      <c r="Z1" s="3" t="s">
        <v>1118</v>
      </c>
      <c r="AA1" s="3"/>
      <c r="AB1" s="3"/>
      <c r="AC1" s="3" t="s">
        <v>1119</v>
      </c>
      <c r="AD1" s="3"/>
      <c r="AE1" s="3"/>
      <c r="AF1" s="3" t="s">
        <v>1120</v>
      </c>
      <c r="AG1" s="3"/>
      <c r="AH1" s="3" t="s">
        <v>1121</v>
      </c>
      <c r="AI1" s="3"/>
      <c r="AJ1" s="3" t="s">
        <v>1122</v>
      </c>
      <c r="AK1" s="3"/>
      <c r="AL1" s="3" t="s">
        <v>1123</v>
      </c>
      <c r="AM1" s="3"/>
      <c r="AN1" s="3" t="s">
        <v>1124</v>
      </c>
      <c r="AO1" s="3"/>
      <c r="AP1" s="3" t="s">
        <v>1125</v>
      </c>
      <c r="AQ1" s="3"/>
      <c r="AR1" s="3" t="s">
        <v>1126</v>
      </c>
      <c r="AS1" s="3"/>
      <c r="AT1" s="3" t="s">
        <v>1127</v>
      </c>
      <c r="AU1" s="3"/>
    </row>
    <row r="2">
      <c r="A2" s="194" t="b">
        <v>0</v>
      </c>
      <c r="B2" s="338" t="str">
        <f>IF(A2= TRUE, "Certificate|", "")</f>
        <v/>
      </c>
      <c r="C2" s="40"/>
      <c r="D2" s="40"/>
      <c r="E2" s="49" t="b">
        <v>1</v>
      </c>
      <c r="F2" s="49" t="str">
        <f>IF(E2= TRUE, "SAT|", "")</f>
        <v>SAT|</v>
      </c>
      <c r="G2" s="40"/>
      <c r="H2" s="49" t="b">
        <v>1</v>
      </c>
      <c r="I2" s="49" t="str">
        <f>IF(H2= TRUE, "Fall|", "")</f>
        <v>Fall|</v>
      </c>
      <c r="J2" s="49" t="b">
        <v>0</v>
      </c>
      <c r="K2" s="49" t="str">
        <f t="shared" ref="K2:K5" si="1">IF(J2= TRUE, "Rolling Admission", "")</f>
        <v/>
      </c>
      <c r="L2" s="339" t="b">
        <v>0</v>
      </c>
      <c r="M2" s="49" t="str">
        <f>IF(L2= TRUE, "American Council on Education (ACE)|", "")</f>
        <v/>
      </c>
      <c r="N2" s="40"/>
      <c r="O2" s="52" t="s">
        <v>1128</v>
      </c>
      <c r="P2" s="49" t="b">
        <v>1</v>
      </c>
      <c r="Q2" s="49" t="str">
        <f>IF(P2= TRUE, "Accelerated program|", "")</f>
        <v>Accelerated program|</v>
      </c>
      <c r="R2" s="40"/>
      <c r="S2" s="52" t="s">
        <v>1129</v>
      </c>
      <c r="T2" s="49" t="b">
        <v>1</v>
      </c>
      <c r="U2" s="49" t="str">
        <f>IF(T2= TRUE, "Arts/fine arts|", "")</f>
        <v>Arts/fine arts|</v>
      </c>
      <c r="V2" s="40"/>
      <c r="W2" s="4" t="s">
        <v>597</v>
      </c>
      <c r="X2" s="4" t="b">
        <v>1</v>
      </c>
      <c r="Y2" s="4" t="str">
        <f>IF(X2= TRUE, "Campus Ministries|", "")</f>
        <v>Campus Ministries|</v>
      </c>
      <c r="Z2" s="4" t="s">
        <v>1130</v>
      </c>
      <c r="AA2" s="4" t="b">
        <v>1</v>
      </c>
      <c r="AB2" s="4" t="str">
        <f>IF(AA2= TRUE, "On Campus|", "")</f>
        <v>On Campus|</v>
      </c>
      <c r="AC2" s="4" t="s">
        <v>618</v>
      </c>
      <c r="AD2" s="4" t="b">
        <v>0</v>
      </c>
      <c r="AE2" s="4" t="str">
        <f>IF(AD2= TRUE, "Apartments for married students|", "")</f>
        <v/>
      </c>
      <c r="AF2" s="40" t="b">
        <v>1</v>
      </c>
      <c r="AG2" s="40" t="str">
        <f>IF(AF2, "2023-2024 academic costs not currently available", "")</f>
        <v>2023-2024 academic costs not currently available</v>
      </c>
      <c r="AH2" s="40" t="b">
        <v>1</v>
      </c>
      <c r="AI2" s="40" t="str">
        <f>IF(AH2= TRUE, "Institutional need-based grant or scholarship aid is available.|", "")</f>
        <v>Institutional need-based grant or scholarship aid is available.|</v>
      </c>
      <c r="AJ2" s="194" t="b">
        <v>0</v>
      </c>
      <c r="AK2" s="40" t="str">
        <f>IF(AJ2= TRUE, "Institution's own financial aid form|", "")</f>
        <v/>
      </c>
      <c r="AL2" s="40" t="b">
        <v>0</v>
      </c>
      <c r="AM2" s="40" t="str">
        <f>IF(AL2= TRUE, "FAFSA|", "")</f>
        <v/>
      </c>
      <c r="AN2" s="194" t="b">
        <v>0</v>
      </c>
      <c r="AO2" s="40" t="str">
        <f>IF(AN2= TRUE, "Direct Subsidized Stafford Loans | ", "")</f>
        <v/>
      </c>
      <c r="AP2" s="194" t="b">
        <v>0</v>
      </c>
      <c r="AQ2" s="40" t="str">
        <f>IF(AP2= TRUE, "Federal Pell| ", "")</f>
        <v/>
      </c>
      <c r="AR2" s="194" t="b">
        <v>0</v>
      </c>
      <c r="AS2" s="40" t="str">
        <f>IF(AR2= TRUE, "Academics| ", "")</f>
        <v/>
      </c>
      <c r="AT2" s="40" t="b">
        <v>0</v>
      </c>
      <c r="AU2" s="40" t="str">
        <f>IF(AT2= TRUE, "Academics| ", "")</f>
        <v/>
      </c>
    </row>
    <row r="3">
      <c r="A3" s="194" t="b">
        <v>0</v>
      </c>
      <c r="B3" s="338" t="str">
        <f>IF(A3= TRUE, "Diploma|", "")</f>
        <v/>
      </c>
      <c r="C3" s="40"/>
      <c r="D3" s="40"/>
      <c r="E3" s="49" t="b">
        <v>1</v>
      </c>
      <c r="F3" s="49" t="str">
        <f>IF(E3= TRUE, "ACT|", "")</f>
        <v>ACT|</v>
      </c>
      <c r="G3" s="40"/>
      <c r="H3" s="49" t="b">
        <v>0</v>
      </c>
      <c r="I3" s="49" t="str">
        <f>IF(H3= TRUE, "Winter|", "")</f>
        <v/>
      </c>
      <c r="J3" s="49" t="b">
        <v>0</v>
      </c>
      <c r="K3" s="49" t="str">
        <f t="shared" si="1"/>
        <v/>
      </c>
      <c r="L3" s="339" t="b">
        <v>0</v>
      </c>
      <c r="M3" s="49" t="str">
        <f>IF(L3= TRUE, "College Level Examination Program (CLEP)|", "")</f>
        <v/>
      </c>
      <c r="N3" s="40"/>
      <c r="O3" s="52" t="s">
        <v>548</v>
      </c>
      <c r="P3" s="49" t="b">
        <v>1</v>
      </c>
      <c r="Q3" s="52" t="str">
        <f>IF(P3= TRUE, "Comprehensive transition and postsecondary program for students with intellectual disabilities|", "")</f>
        <v>Comprehensive transition and postsecondary program for students with intellectual disabilities|</v>
      </c>
      <c r="R3" s="40"/>
      <c r="S3" s="52" t="s">
        <v>570</v>
      </c>
      <c r="T3" s="49" t="b">
        <v>0</v>
      </c>
      <c r="U3" s="49" t="str">
        <f>IF(T3= TRUE, "Computer literacy|", "")</f>
        <v/>
      </c>
      <c r="V3" s="40"/>
      <c r="W3" s="4" t="s">
        <v>598</v>
      </c>
      <c r="X3" s="4" t="b">
        <v>1</v>
      </c>
      <c r="Y3" s="4" t="str">
        <f>IF(X3= TRUE, "Choral groups|", "")</f>
        <v>Choral groups|</v>
      </c>
      <c r="Z3" s="4" t="s">
        <v>1131</v>
      </c>
      <c r="AA3" s="4" t="b">
        <v>0</v>
      </c>
      <c r="AB3" s="4" t="str">
        <f>IF(AA3= TRUE, "At cooperating institution|", "")</f>
        <v/>
      </c>
      <c r="AC3" s="4" t="s">
        <v>619</v>
      </c>
      <c r="AD3" s="4" t="b">
        <v>0</v>
      </c>
      <c r="AE3" s="4" t="str">
        <f>IF(AD3= TRUE, "Apartments for single students|", "")</f>
        <v/>
      </c>
      <c r="AF3" s="40"/>
      <c r="AG3" s="40"/>
      <c r="AH3" s="40" t="b">
        <v>1</v>
      </c>
      <c r="AI3" s="40" t="str">
        <f>IF(AH3= TRUE, "Institutional non-need-based grant or scholarship aid is available.|", "")</f>
        <v>Institutional non-need-based grant or scholarship aid is available.|</v>
      </c>
      <c r="AJ3" s="194" t="b">
        <v>0</v>
      </c>
      <c r="AK3" s="40" t="str">
        <f>IF(AJ3= TRUE, "CSS Profile|", "")</f>
        <v/>
      </c>
      <c r="AL3" s="40" t="b">
        <v>0</v>
      </c>
      <c r="AM3" s="40" t="str">
        <f>IF(AL3= TRUE, "Institution's own financial aid form|", "")</f>
        <v/>
      </c>
      <c r="AN3" s="194" t="b">
        <v>0</v>
      </c>
      <c r="AO3" s="40" t="str">
        <f>IF(AN3= TRUE, "Direct Unsubsidized Stafford Loans | ", "")</f>
        <v/>
      </c>
      <c r="AP3" s="194" t="b">
        <v>0</v>
      </c>
      <c r="AQ3" s="40" t="str">
        <f>IF(AP3= TRUE, "SEOG| ", "")</f>
        <v/>
      </c>
      <c r="AR3" s="194" t="b">
        <v>0</v>
      </c>
      <c r="AS3" s="40" t="str">
        <f>IF(AR3= TRUE, "Alumni Affiliation| ", "")</f>
        <v/>
      </c>
      <c r="AT3" s="40" t="b">
        <v>0</v>
      </c>
      <c r="AU3" s="40" t="str">
        <f>IF(AT3= TRUE, "Alumni Affiliation| ", "")</f>
        <v/>
      </c>
    </row>
    <row r="4">
      <c r="A4" s="194" t="b">
        <v>0</v>
      </c>
      <c r="B4" s="338" t="str">
        <f t="array" ref="B4">IFS(A4= TRUE, "Associate|",A4=FALSE, "")</f>
        <v/>
      </c>
      <c r="C4" s="40"/>
      <c r="D4" s="40"/>
      <c r="E4" s="49" t="b">
        <v>1</v>
      </c>
      <c r="F4" s="49" t="str">
        <f>IF(E4= TRUE, "AP|", "")</f>
        <v>AP|</v>
      </c>
      <c r="G4" s="40"/>
      <c r="H4" s="49" t="b">
        <v>1</v>
      </c>
      <c r="I4" s="49" t="str">
        <f>IF(H4= TRUE, "Spring|", "")</f>
        <v>Spring|</v>
      </c>
      <c r="J4" s="49" t="b">
        <v>0</v>
      </c>
      <c r="K4" s="49" t="str">
        <f t="shared" si="1"/>
        <v/>
      </c>
      <c r="L4" s="339" t="b">
        <v>0</v>
      </c>
      <c r="M4" s="49" t="str">
        <f>IF(L4= TRUE, "DANTES Subject Standardized Tests (DSST)|", "")</f>
        <v/>
      </c>
      <c r="N4" s="40"/>
      <c r="O4" s="52" t="s">
        <v>550</v>
      </c>
      <c r="P4" s="49" t="b">
        <v>1</v>
      </c>
      <c r="Q4" s="49" t="str">
        <f>IF(P4= TRUE, "Cross-registration|", "")</f>
        <v>Cross-registration|</v>
      </c>
      <c r="R4" s="40"/>
      <c r="S4" s="52" t="s">
        <v>571</v>
      </c>
      <c r="T4" s="49" t="b">
        <v>1</v>
      </c>
      <c r="U4" s="49" t="str">
        <f>IF(T4= TRUE, "English (including composition)|", "")</f>
        <v>English (including composition)|</v>
      </c>
      <c r="V4" s="40"/>
      <c r="W4" s="4" t="s">
        <v>599</v>
      </c>
      <c r="X4" s="4" t="b">
        <v>1</v>
      </c>
      <c r="Y4" s="4" t="str">
        <f>IF(X4= TRUE, "Concert band|", "")</f>
        <v>Concert band|</v>
      </c>
      <c r="AC4" s="4" t="s">
        <v>620</v>
      </c>
      <c r="AD4" s="4" t="b">
        <v>0</v>
      </c>
      <c r="AE4" s="4" t="str">
        <f>IF(AD4= TRUE, "Coed residence halls|", "")</f>
        <v/>
      </c>
      <c r="AF4" s="40"/>
      <c r="AG4" s="40"/>
      <c r="AH4" s="40" t="b">
        <v>1</v>
      </c>
      <c r="AI4" s="40" t="str">
        <f>IF(AH4= TRUE, "Institutional grant and scholarship aid is not available.|", "")</f>
        <v>Institutional grant and scholarship aid is not available.|</v>
      </c>
      <c r="AJ4" s="194" t="b">
        <v>0</v>
      </c>
      <c r="AK4" s="40" t="str">
        <f>IF(AJ4= TRUE, "Other|", "")</f>
        <v/>
      </c>
      <c r="AL4" s="40" t="b">
        <v>0</v>
      </c>
      <c r="AM4" s="40" t="str">
        <f>IF(AL4= TRUE, "CSS Profile|", "")</f>
        <v/>
      </c>
      <c r="AN4" s="194" t="b">
        <v>0</v>
      </c>
      <c r="AO4" s="40" t="str">
        <f>IF(AN4= TRUE, "Direct PLUS Loans | ", "")</f>
        <v/>
      </c>
      <c r="AP4" s="194" t="b">
        <v>0</v>
      </c>
      <c r="AQ4" s="40" t="str">
        <f>IF(AP4= TRUE, "State scholarships/grants| ", "")</f>
        <v/>
      </c>
      <c r="AR4" s="194" t="b">
        <v>0</v>
      </c>
      <c r="AS4" s="40" t="str">
        <f>IF(AR4= TRUE, "Art| ", "")</f>
        <v/>
      </c>
      <c r="AT4" s="40" t="b">
        <v>0</v>
      </c>
      <c r="AU4" s="40" t="str">
        <f>IF(AT4= TRUE, "Art| ", "")</f>
        <v/>
      </c>
    </row>
    <row r="5">
      <c r="A5" s="194" t="b">
        <v>0</v>
      </c>
      <c r="B5" s="338" t="str">
        <f t="array" ref="B5">IFS(A5=TRUE, "Transfer|",A5=FALSE, "")</f>
        <v/>
      </c>
      <c r="C5" s="40"/>
      <c r="D5" s="40"/>
      <c r="E5" s="49" t="b">
        <v>0</v>
      </c>
      <c r="F5" s="49" t="str">
        <f>IF(E5= TRUE, "CLEP|", "")</f>
        <v/>
      </c>
      <c r="G5" s="40"/>
      <c r="H5" s="49" t="b">
        <v>0</v>
      </c>
      <c r="I5" s="49" t="str">
        <f>IF(H5= TRUE, "Summer|", "")</f>
        <v/>
      </c>
      <c r="J5" s="49" t="b">
        <v>0</v>
      </c>
      <c r="K5" s="49" t="str">
        <f t="shared" si="1"/>
        <v/>
      </c>
      <c r="L5" s="40"/>
      <c r="M5" s="40"/>
      <c r="N5" s="40"/>
      <c r="O5" s="52" t="s">
        <v>552</v>
      </c>
      <c r="P5" s="49" t="b">
        <v>1</v>
      </c>
      <c r="Q5" s="49" t="str">
        <f>IF(P5= TRUE, "Distance learning|", "")</f>
        <v>Distance learning|</v>
      </c>
      <c r="R5" s="40"/>
      <c r="S5" s="52" t="s">
        <v>573</v>
      </c>
      <c r="T5" s="49" t="b">
        <v>0</v>
      </c>
      <c r="U5" s="49" t="str">
        <f>IF(T5= TRUE, "Foreign languages|", "")</f>
        <v/>
      </c>
      <c r="V5" s="40"/>
      <c r="W5" s="4" t="s">
        <v>600</v>
      </c>
      <c r="X5" s="4" t="b">
        <v>1</v>
      </c>
      <c r="Y5" s="4" t="str">
        <f>IF(X5= TRUE, "Dance|", "")</f>
        <v>Dance|</v>
      </c>
      <c r="Z5" s="4" t="s">
        <v>1132</v>
      </c>
      <c r="AA5" s="4" t="b">
        <v>1</v>
      </c>
      <c r="AB5" s="4" t="str">
        <f>IF(AA5= TRUE, "Marine Option|", "")</f>
        <v>Marine Option|</v>
      </c>
      <c r="AC5" s="4" t="s">
        <v>621</v>
      </c>
      <c r="AD5" s="4" t="b">
        <v>0</v>
      </c>
      <c r="AE5" s="4" t="str">
        <f>IF(AD5= TRUE, "Cooperative housing|", "")</f>
        <v/>
      </c>
      <c r="AF5" s="40"/>
      <c r="AG5" s="40"/>
      <c r="AH5" s="40"/>
      <c r="AI5" s="40"/>
      <c r="AJ5" s="40"/>
      <c r="AK5" s="40"/>
      <c r="AL5" s="40" t="b">
        <v>0</v>
      </c>
      <c r="AM5" s="40" t="str">
        <f>IF(AL5= TRUE, "State aid form|", "")</f>
        <v/>
      </c>
      <c r="AN5" s="194" t="b">
        <v>0</v>
      </c>
      <c r="AO5" s="40" t="str">
        <f>IF(AN5= TRUE, "Federal Perkins Loans | ", "")</f>
        <v/>
      </c>
      <c r="AP5" s="194" t="b">
        <v>0</v>
      </c>
      <c r="AQ5" s="40" t="str">
        <f>IF(AP5= TRUE, "Private Scholarships| ", "")</f>
        <v/>
      </c>
      <c r="AR5" s="194" t="b">
        <v>0</v>
      </c>
      <c r="AS5" s="40" t="str">
        <f>IF(AR5= TRUE, "Athletics| ", "")</f>
        <v/>
      </c>
      <c r="AT5" s="40" t="b">
        <v>0</v>
      </c>
      <c r="AU5" s="40" t="str">
        <f>IF(AT5= TRUE, "Athletics| ", "")</f>
        <v/>
      </c>
    </row>
    <row r="6">
      <c r="A6" s="194" t="b">
        <v>0</v>
      </c>
      <c r="B6" s="338" t="str">
        <f t="array" ref="B6">IFS(A6=TRUE, "Terminal|",A6=FALSE, "")</f>
        <v/>
      </c>
      <c r="C6" s="40"/>
      <c r="D6" s="40"/>
      <c r="E6" s="49" t="b">
        <v>1</v>
      </c>
      <c r="F6" s="49" t="str">
        <f>IF(E6= TRUE, "Institutional Exam|", "")</f>
        <v>Institutional Exam|</v>
      </c>
      <c r="G6" s="40"/>
      <c r="H6" s="40"/>
      <c r="I6" s="40"/>
      <c r="J6" s="40"/>
      <c r="K6" s="40"/>
      <c r="L6" s="40"/>
      <c r="M6" s="40"/>
      <c r="N6" s="40"/>
      <c r="O6" s="52" t="s">
        <v>554</v>
      </c>
      <c r="P6" s="49" t="b">
        <v>1</v>
      </c>
      <c r="Q6" s="49" t="str">
        <f>IF(P6= TRUE, "Double major|", "")</f>
        <v>Double major|</v>
      </c>
      <c r="R6" s="40"/>
      <c r="S6" s="52" t="s">
        <v>244</v>
      </c>
      <c r="T6" s="49" t="b">
        <v>1</v>
      </c>
      <c r="U6" s="49" t="str">
        <f>IF(T6= TRUE, "History|", "")</f>
        <v>History|</v>
      </c>
      <c r="V6" s="40"/>
      <c r="W6" s="4" t="s">
        <v>601</v>
      </c>
      <c r="X6" s="4" t="b">
        <v>1</v>
      </c>
      <c r="Y6" s="4" t="str">
        <f>IF(X6= TRUE, "Drama/theater|", "")</f>
        <v>Drama/theater|</v>
      </c>
      <c r="Z6" s="4" t="s">
        <v>1133</v>
      </c>
      <c r="AA6" s="4" t="b">
        <v>1</v>
      </c>
      <c r="AB6" s="4" t="str">
        <f>IF(AA6= TRUE, "On Campus|", "")</f>
        <v>On Campus|</v>
      </c>
      <c r="AC6" s="4" t="s">
        <v>622</v>
      </c>
      <c r="AD6" s="4" t="b">
        <v>0</v>
      </c>
      <c r="AE6" s="4" t="str">
        <f>IF(AD6= TRUE, "Fraternity/sorority housing|", "")</f>
        <v/>
      </c>
      <c r="AF6" s="40"/>
      <c r="AG6" s="40"/>
      <c r="AH6" s="40"/>
      <c r="AI6" s="40"/>
      <c r="AJ6" s="40"/>
      <c r="AK6" s="40"/>
      <c r="AL6" s="40" t="b">
        <v>0</v>
      </c>
      <c r="AM6" s="40" t="str">
        <f>IF(AL6= TRUE, "Business/Farm Supplement|", "")</f>
        <v/>
      </c>
      <c r="AN6" s="194" t="b">
        <v>0</v>
      </c>
      <c r="AO6" s="40" t="str">
        <f>IF(AN6= TRUE, "Federal Nursing Loans | ", "")</f>
        <v/>
      </c>
      <c r="AP6" s="194" t="b">
        <v>0</v>
      </c>
      <c r="AQ6" s="40" t="str">
        <f>IF(AP6= TRUE, "College/university scholarship or grant aid from institutional funds| ", "")</f>
        <v/>
      </c>
      <c r="AR6" s="194" t="b">
        <v>0</v>
      </c>
      <c r="AS6" s="40" t="str">
        <f>IF(AR6= TRUE, "Job Skills| ", "")</f>
        <v/>
      </c>
      <c r="AT6" s="40" t="b">
        <v>0</v>
      </c>
      <c r="AU6" s="40" t="str">
        <f>IF(AT6= TRUE, "Job Skills| ", "")</f>
        <v/>
      </c>
    </row>
    <row r="7">
      <c r="A7" s="194" t="b">
        <v>1</v>
      </c>
      <c r="B7" s="338" t="str">
        <f t="array" ref="B7">IFS(A7=TRUE, "Bachelor's|",A7=FALSE, "")</f>
        <v>Bachelor's|</v>
      </c>
      <c r="C7" s="40"/>
      <c r="D7" s="40"/>
      <c r="E7" s="49" t="b">
        <v>0</v>
      </c>
      <c r="F7" s="49" t="str">
        <f>IF(E7= TRUE, "State Exam|", "")</f>
        <v/>
      </c>
      <c r="G7" s="40"/>
      <c r="H7" s="40"/>
      <c r="I7" s="40"/>
      <c r="J7" s="40"/>
      <c r="K7" s="40"/>
      <c r="L7" s="40"/>
      <c r="M7" s="40"/>
      <c r="N7" s="40"/>
      <c r="O7" s="52" t="s">
        <v>556</v>
      </c>
      <c r="P7" s="49" t="b">
        <v>1</v>
      </c>
      <c r="Q7" s="49" t="str">
        <f>IF(P7= TRUE, "Dual enrollment|", "")</f>
        <v>Dual enrollment|</v>
      </c>
      <c r="R7" s="40"/>
      <c r="S7" s="52" t="s">
        <v>576</v>
      </c>
      <c r="T7" s="49" t="b">
        <v>1</v>
      </c>
      <c r="U7" s="49" t="str">
        <f>IF(T7= TRUE, "Humanities|", "")</f>
        <v>Humanities|</v>
      </c>
      <c r="V7" s="40"/>
      <c r="W7" s="4" t="s">
        <v>1134</v>
      </c>
      <c r="X7" s="4" t="b">
        <v>1</v>
      </c>
      <c r="Y7" s="4" t="str">
        <f>IF(X7= TRUE, "International Student Organization|", "")</f>
        <v>International Student Organization|</v>
      </c>
      <c r="Z7" s="4" t="s">
        <v>1135</v>
      </c>
      <c r="AA7" s="4" t="b">
        <v>0</v>
      </c>
      <c r="AB7" s="4" t="str">
        <f>IF(AA7= TRUE, "At cooperating institution|", "")</f>
        <v/>
      </c>
      <c r="AC7" s="4" t="s">
        <v>623</v>
      </c>
      <c r="AD7" s="4" t="b">
        <v>0</v>
      </c>
      <c r="AE7" s="4" t="str">
        <f>IF(AD7= TRUE, "Living Learning Communities|", "")</f>
        <v/>
      </c>
      <c r="AF7" s="40"/>
      <c r="AG7" s="40"/>
      <c r="AH7" s="40"/>
      <c r="AI7" s="40"/>
      <c r="AJ7" s="40"/>
      <c r="AK7" s="40"/>
      <c r="AL7" s="40" t="b">
        <v>0</v>
      </c>
      <c r="AM7" s="40" t="str">
        <f>IF(AL7= TRUE, "Other", "")</f>
        <v/>
      </c>
      <c r="AN7" s="194" t="b">
        <v>0</v>
      </c>
      <c r="AO7" s="40" t="str">
        <f>IF(AN7= TRUE, "State Loans | ", "")</f>
        <v/>
      </c>
      <c r="AP7" s="194" t="b">
        <v>0</v>
      </c>
      <c r="AQ7" s="40" t="str">
        <f>IF(AP7= TRUE, "United Negro College Fund| ", "")</f>
        <v/>
      </c>
      <c r="AR7" s="194" t="b">
        <v>0</v>
      </c>
      <c r="AS7" s="40" t="str">
        <f>IF(AR7= TRUE, "ROTC| ", "")</f>
        <v/>
      </c>
      <c r="AT7" s="40" t="b">
        <v>0</v>
      </c>
      <c r="AU7" s="40" t="str">
        <f>IF(AT7= TRUE, "ROTC| ", "")</f>
        <v/>
      </c>
    </row>
    <row r="8">
      <c r="A8" s="194" t="b">
        <v>1</v>
      </c>
      <c r="B8" s="338" t="str">
        <f t="array" ref="B8">IFS(A8=TRUE,"Postbachelor's certificate|", A8=FALSE, "")</f>
        <v>Postbachelor's certificate|</v>
      </c>
      <c r="C8" s="40"/>
      <c r="D8" s="40"/>
      <c r="E8" s="40"/>
      <c r="F8" s="40"/>
      <c r="G8" s="40"/>
      <c r="H8" s="40"/>
      <c r="I8" s="40"/>
      <c r="J8" s="40"/>
      <c r="K8" s="40"/>
      <c r="L8" s="40"/>
      <c r="M8" s="40"/>
      <c r="N8" s="40"/>
      <c r="O8" s="52" t="s">
        <v>558</v>
      </c>
      <c r="P8" s="49" t="b">
        <v>1</v>
      </c>
      <c r="Q8" s="49" t="str">
        <f>IF(P8= TRUE, "English as a Second Language (ESL)|", "")</f>
        <v>English as a Second Language (ESL)|</v>
      </c>
      <c r="R8" s="40"/>
      <c r="S8" s="52" t="s">
        <v>1136</v>
      </c>
      <c r="T8" s="49" t="b">
        <v>0</v>
      </c>
      <c r="U8" s="49" t="str">
        <f>IF(T8= TRUE, "Intensive writing|", "")</f>
        <v/>
      </c>
      <c r="V8" s="40"/>
      <c r="W8" s="4" t="s">
        <v>603</v>
      </c>
      <c r="X8" s="4" t="b">
        <v>1</v>
      </c>
      <c r="Y8" s="4" t="str">
        <f>IF(X8= TRUE, "Jazz band|", "")</f>
        <v>Jazz band|</v>
      </c>
      <c r="AC8" s="4" t="s">
        <v>630</v>
      </c>
      <c r="AD8" s="4" t="b">
        <v>0</v>
      </c>
      <c r="AE8" s="4" t="str">
        <f>IF(AD8= TRUE, "Other Housing Options|", "")</f>
        <v/>
      </c>
      <c r="AF8" s="40"/>
      <c r="AG8" s="40"/>
      <c r="AH8" s="40"/>
      <c r="AI8" s="40"/>
      <c r="AJ8" s="40"/>
      <c r="AK8" s="40"/>
      <c r="AL8" s="40"/>
      <c r="AM8" s="40"/>
      <c r="AN8" s="194" t="b">
        <v>0</v>
      </c>
      <c r="AO8" s="40" t="str">
        <f>IF(AN8= TRUE, "College/university loans from institutional funds | ", "")</f>
        <v/>
      </c>
      <c r="AP8" s="194" t="b">
        <v>0</v>
      </c>
      <c r="AQ8" s="40" t="str">
        <f>IF(AP8= TRUE, "Federal Nursing Scholarship| ", "")</f>
        <v/>
      </c>
      <c r="AR8" s="194" t="b">
        <v>0</v>
      </c>
      <c r="AS8" s="40" t="str">
        <f>IF(AR8= TRUE, "Leadership| ", "")</f>
        <v/>
      </c>
      <c r="AT8" s="40" t="b">
        <v>0</v>
      </c>
      <c r="AU8" s="40" t="str">
        <f>IF(AT8= TRUE, "Leadership| ", "")</f>
        <v/>
      </c>
    </row>
    <row r="9">
      <c r="A9" s="194" t="b">
        <v>1</v>
      </c>
      <c r="B9" s="338" t="str">
        <f t="array" ref="B9">IFS(A9= TRUE, "Master's|",A9=FALSE, "")</f>
        <v>Master's|</v>
      </c>
      <c r="C9" s="40"/>
      <c r="D9" s="40"/>
      <c r="E9" s="40"/>
      <c r="F9" s="40"/>
      <c r="G9" s="40"/>
      <c r="H9" s="40"/>
      <c r="I9" s="40"/>
      <c r="J9" s="40"/>
      <c r="K9" s="40"/>
      <c r="L9" s="40"/>
      <c r="M9" s="40"/>
      <c r="N9" s="40"/>
      <c r="O9" s="52" t="s">
        <v>1137</v>
      </c>
      <c r="P9" s="49" t="b">
        <v>1</v>
      </c>
      <c r="Q9" s="49" t="str">
        <f>IF(P9= TRUE, "Exchange student program (domestic) |", "")</f>
        <v>Exchange student program (domestic) |</v>
      </c>
      <c r="R9" s="40"/>
      <c r="S9" s="52" t="s">
        <v>239</v>
      </c>
      <c r="T9" s="49" t="b">
        <v>1</v>
      </c>
      <c r="U9" s="49" t="str">
        <f>IF(T9= TRUE, "Mathematics|", "")</f>
        <v>Mathematics|</v>
      </c>
      <c r="V9" s="40"/>
      <c r="W9" s="4" t="s">
        <v>604</v>
      </c>
      <c r="X9" s="4" t="b">
        <v>1</v>
      </c>
      <c r="Y9" s="4" t="str">
        <f>IF(X9= TRUE, "Literary magazine|", "")</f>
        <v>Literary magazine|</v>
      </c>
      <c r="Z9" s="4" t="s">
        <v>1138</v>
      </c>
      <c r="AA9" s="4" t="b">
        <v>1</v>
      </c>
      <c r="AB9" s="4" t="str">
        <f>IF(AA9= TRUE, "On Campus|", "")</f>
        <v>On Campus|</v>
      </c>
      <c r="AC9" s="4" t="s">
        <v>624</v>
      </c>
      <c r="AD9" s="4" t="b">
        <v>0</v>
      </c>
      <c r="AE9" s="4" t="str">
        <f>IF(AD9= TRUE, "Men's residence halls|", "")</f>
        <v/>
      </c>
      <c r="AF9" s="40"/>
      <c r="AG9" s="40"/>
      <c r="AH9" s="40"/>
      <c r="AI9" s="40"/>
      <c r="AJ9" s="40"/>
      <c r="AK9" s="40"/>
      <c r="AL9" s="40"/>
      <c r="AM9" s="40"/>
      <c r="AN9" s="194" t="b">
        <v>0</v>
      </c>
      <c r="AO9" s="40" t="str">
        <f>IF(AN9= TRUE, "Other |", "")</f>
        <v/>
      </c>
      <c r="AP9" s="194" t="b">
        <v>0</v>
      </c>
      <c r="AQ9" s="40" t="str">
        <f>IF(AP9= TRUE, "Other", "")</f>
        <v/>
      </c>
      <c r="AR9" s="194" t="b">
        <v>0</v>
      </c>
      <c r="AS9" s="40" t="str">
        <f>IF(AR9= TRUE, "Minority Status| ", "")</f>
        <v/>
      </c>
      <c r="AT9" s="40" t="b">
        <v>0</v>
      </c>
      <c r="AU9" s="40" t="str">
        <f>IF(AT9= TRUE, "Minority Status| ", "")</f>
        <v/>
      </c>
    </row>
    <row r="10">
      <c r="A10" s="194" t="b">
        <v>1</v>
      </c>
      <c r="B10" s="338" t="str">
        <f t="array" ref="B10">IFS(A10=TRUE, "Post-master's certificate|",A10=FALSE, "")</f>
        <v>Post-master's certificate|</v>
      </c>
      <c r="C10" s="40"/>
      <c r="D10" s="40"/>
      <c r="E10" s="40"/>
      <c r="F10" s="40"/>
      <c r="G10" s="40"/>
      <c r="H10" s="40"/>
      <c r="I10" s="40"/>
      <c r="J10" s="40"/>
      <c r="K10" s="40"/>
      <c r="L10" s="40"/>
      <c r="M10" s="40"/>
      <c r="N10" s="40"/>
      <c r="O10" s="52" t="s">
        <v>562</v>
      </c>
      <c r="P10" s="49" t="b">
        <v>0</v>
      </c>
      <c r="Q10" s="49" t="str">
        <f>IF(P10= TRUE, "External degree program|", "")</f>
        <v/>
      </c>
      <c r="R10" s="40"/>
      <c r="S10" s="52" t="s">
        <v>572</v>
      </c>
      <c r="T10" s="49" t="b">
        <v>1</v>
      </c>
      <c r="U10" s="49" t="str">
        <f>IF(T10= TRUE, "Philosophy|", "")</f>
        <v>Philosophy|</v>
      </c>
      <c r="V10" s="40"/>
      <c r="W10" s="4" t="s">
        <v>605</v>
      </c>
      <c r="X10" s="4" t="b">
        <v>1</v>
      </c>
      <c r="Y10" s="4" t="str">
        <f>IF(X10= TRUE, "Marching band|", "")</f>
        <v>Marching band|</v>
      </c>
      <c r="Z10" s="4" t="s">
        <v>1139</v>
      </c>
      <c r="AA10" s="4" t="b">
        <v>0</v>
      </c>
      <c r="AB10" s="4" t="str">
        <f>IF(AA10= TRUE, "At cooperating institution|", "")</f>
        <v/>
      </c>
      <c r="AC10" s="4" t="s">
        <v>626</v>
      </c>
      <c r="AD10" s="4" t="b">
        <v>0</v>
      </c>
      <c r="AE10" s="4" t="str">
        <f>IF(AD10= TRUE, "Special housing for international students|", "")</f>
        <v/>
      </c>
      <c r="AF10" s="40"/>
      <c r="AG10" s="40"/>
      <c r="AH10" s="40"/>
      <c r="AI10" s="40"/>
      <c r="AJ10" s="40"/>
      <c r="AK10" s="40"/>
      <c r="AL10" s="40"/>
      <c r="AM10" s="40"/>
      <c r="AN10" s="40"/>
      <c r="AO10" s="40"/>
      <c r="AP10" s="40"/>
      <c r="AQ10" s="40"/>
      <c r="AR10" s="194" t="b">
        <v>0</v>
      </c>
      <c r="AS10" s="40" t="str">
        <f>IF(AR10= TRUE, "Music/Drama| ", "")</f>
        <v/>
      </c>
      <c r="AT10" s="40" t="b">
        <v>0</v>
      </c>
      <c r="AU10" s="40" t="str">
        <f>IF(AT10= TRUE, "Music/Drama| ", "")</f>
        <v/>
      </c>
    </row>
    <row r="11">
      <c r="A11" s="194" t="b">
        <v>1</v>
      </c>
      <c r="B11" s="338" t="str">
        <f t="array" ref="B11">IFS(A11= TRUE, "Doctoral degree - research/scholarship|",A11=FALSE, "")</f>
        <v>Doctoral degree - research/scholarship|</v>
      </c>
      <c r="C11" s="40"/>
      <c r="D11" s="40"/>
      <c r="E11" s="40"/>
      <c r="F11" s="40"/>
      <c r="G11" s="40"/>
      <c r="H11" s="40"/>
      <c r="I11" s="40"/>
      <c r="J11" s="40"/>
      <c r="K11" s="40"/>
      <c r="L11" s="40"/>
      <c r="M11" s="40"/>
      <c r="N11" s="40"/>
      <c r="O11" s="52" t="s">
        <v>547</v>
      </c>
      <c r="P11" s="49" t="b">
        <v>1</v>
      </c>
      <c r="Q11" s="49" t="str">
        <f>IF(P11= TRUE, "Honors program|", "")</f>
        <v>Honors program|</v>
      </c>
      <c r="R11" s="40"/>
      <c r="S11" s="52" t="s">
        <v>574</v>
      </c>
      <c r="T11" s="49" t="b">
        <v>0</v>
      </c>
      <c r="U11" s="49" t="str">
        <f>IF(T11= TRUE, "Physical Education|", "")</f>
        <v/>
      </c>
      <c r="V11" s="40"/>
      <c r="W11" s="4" t="s">
        <v>606</v>
      </c>
      <c r="X11" s="4" t="b">
        <v>1</v>
      </c>
      <c r="Y11" s="4" t="str">
        <f>IF(X11= TRUE, "Model UN|", "")</f>
        <v>Model UN|</v>
      </c>
      <c r="Z11" s="40"/>
      <c r="AA11" s="40"/>
      <c r="AB11" s="40"/>
      <c r="AC11" s="4" t="s">
        <v>627</v>
      </c>
      <c r="AD11" s="4" t="b">
        <v>0</v>
      </c>
      <c r="AE11" s="4" t="str">
        <f>IF(AD11= TRUE, "Special housing for students with disabilities|", "")</f>
        <v/>
      </c>
      <c r="AF11" s="40"/>
      <c r="AG11" s="40"/>
      <c r="AH11" s="40"/>
      <c r="AI11" s="40"/>
      <c r="AJ11" s="40"/>
      <c r="AK11" s="40"/>
      <c r="AL11" s="40"/>
      <c r="AM11" s="40"/>
      <c r="AN11" s="40"/>
      <c r="AO11" s="40"/>
      <c r="AP11" s="40"/>
      <c r="AQ11" s="40"/>
      <c r="AR11" s="194" t="b">
        <v>0</v>
      </c>
      <c r="AS11" s="40" t="str">
        <f>IF(AR11= TRUE, "Religious Affiliation| ", "")</f>
        <v/>
      </c>
      <c r="AT11" s="40" t="b">
        <v>0</v>
      </c>
      <c r="AU11" s="40" t="str">
        <f>IF(AT11= TRUE, "Religious Affiliation| ", "")</f>
        <v/>
      </c>
    </row>
    <row r="12">
      <c r="A12" s="194" t="b">
        <v>1</v>
      </c>
      <c r="B12" s="338" t="str">
        <f t="array" ref="B12">IFS(A12= TRUE, "Doctoral degree - professional practice|",A12=FALSE, "")</f>
        <v>Doctoral degree - professional practice|</v>
      </c>
      <c r="C12" s="40"/>
      <c r="D12" s="40"/>
      <c r="E12" s="40"/>
      <c r="F12" s="40"/>
      <c r="G12" s="40"/>
      <c r="H12" s="40"/>
      <c r="I12" s="40"/>
      <c r="J12" s="40"/>
      <c r="K12" s="40"/>
      <c r="L12" s="40"/>
      <c r="M12" s="40"/>
      <c r="N12" s="40"/>
      <c r="O12" s="52" t="s">
        <v>549</v>
      </c>
      <c r="P12" s="49" t="b">
        <v>1</v>
      </c>
      <c r="Q12" s="49" t="str">
        <f>IF(P12= TRUE, "Independent study|", "")</f>
        <v>Independent study|</v>
      </c>
      <c r="R12" s="40"/>
      <c r="S12" s="52" t="s">
        <v>1140</v>
      </c>
      <c r="T12" s="49" t="b">
        <v>1</v>
      </c>
      <c r="U12" s="49" t="str">
        <f>IF(T12= TRUE, "Sciences (biological or physical)|", "")</f>
        <v>Sciences (biological or physical)|</v>
      </c>
      <c r="V12" s="40"/>
      <c r="W12" s="4" t="s">
        <v>607</v>
      </c>
      <c r="X12" s="4" t="b">
        <v>1</v>
      </c>
      <c r="Y12" s="4" t="str">
        <f>IF(X12= TRUE, "Music ensembles|", "")</f>
        <v>Music ensembles|</v>
      </c>
      <c r="Z12" s="40"/>
      <c r="AA12" s="40"/>
      <c r="AB12" s="40"/>
      <c r="AC12" s="4" t="s">
        <v>628</v>
      </c>
      <c r="AD12" s="4" t="b">
        <v>0</v>
      </c>
      <c r="AE12" s="4" t="str">
        <f>IF(AD12= TRUE, "Theme housing|", "")</f>
        <v/>
      </c>
      <c r="AF12" s="40"/>
      <c r="AG12" s="40"/>
      <c r="AH12" s="40"/>
      <c r="AI12" s="40"/>
      <c r="AJ12" s="40"/>
      <c r="AK12" s="40"/>
      <c r="AL12" s="40"/>
      <c r="AM12" s="40"/>
      <c r="AN12" s="40"/>
      <c r="AO12" s="40"/>
      <c r="AP12" s="40"/>
      <c r="AQ12" s="40"/>
      <c r="AR12" s="194" t="b">
        <v>0</v>
      </c>
      <c r="AS12" s="40" t="str">
        <f>IF(AR12= TRUE, "State/District residency", "")</f>
        <v/>
      </c>
      <c r="AT12" s="40" t="b">
        <v>0</v>
      </c>
      <c r="AU12" s="40" t="str">
        <f>IF(AT12= TRUE, "State/District residency", "")</f>
        <v/>
      </c>
    </row>
    <row r="13">
      <c r="A13" s="194" t="b">
        <v>0</v>
      </c>
      <c r="B13" s="338" t="str">
        <f t="array" ref="B13">IFS(A13= TRUE, "Doctoral degree - other|",A13=FALSE, "")</f>
        <v/>
      </c>
      <c r="C13" s="40"/>
      <c r="D13" s="40"/>
      <c r="E13" s="40"/>
      <c r="F13" s="40"/>
      <c r="G13" s="40"/>
      <c r="H13" s="40"/>
      <c r="I13" s="40"/>
      <c r="J13" s="40"/>
      <c r="K13" s="40"/>
      <c r="L13" s="40"/>
      <c r="M13" s="40"/>
      <c r="N13" s="40"/>
      <c r="O13" s="52" t="s">
        <v>551</v>
      </c>
      <c r="P13" s="49" t="b">
        <v>1</v>
      </c>
      <c r="Q13" s="49" t="str">
        <f>IF(P13= TRUE, "Internships|", "")</f>
        <v>Internships|</v>
      </c>
      <c r="R13" s="40"/>
      <c r="S13" s="52" t="s">
        <v>577</v>
      </c>
      <c r="T13" s="49" t="b">
        <v>1</v>
      </c>
      <c r="U13" s="49" t="str">
        <f>IF(T13= TRUE, "Social Science|", "")</f>
        <v>Social Science|</v>
      </c>
      <c r="V13" s="40"/>
      <c r="W13" s="4" t="s">
        <v>608</v>
      </c>
      <c r="X13" s="4" t="b">
        <v>0</v>
      </c>
      <c r="Y13" s="4" t="str">
        <f>IF(X13= TRUE, "Opera|", "")</f>
        <v/>
      </c>
      <c r="Z13" s="40"/>
      <c r="AA13" s="40"/>
      <c r="AB13" s="40"/>
      <c r="AC13" s="4" t="s">
        <v>629</v>
      </c>
      <c r="AD13" s="4" t="b">
        <v>0</v>
      </c>
      <c r="AE13" s="4" t="str">
        <f>IF(AD13= TRUE, "Women's residence halls|", "")</f>
        <v/>
      </c>
      <c r="AF13" s="40"/>
      <c r="AG13" s="40"/>
      <c r="AH13" s="40"/>
      <c r="AI13" s="40"/>
      <c r="AJ13" s="40"/>
      <c r="AK13" s="40"/>
      <c r="AL13" s="40"/>
      <c r="AM13" s="40"/>
      <c r="AN13" s="40"/>
      <c r="AO13" s="40"/>
      <c r="AP13" s="40"/>
      <c r="AQ13" s="40"/>
      <c r="AR13" s="40"/>
      <c r="AS13" s="40"/>
      <c r="AT13" s="40"/>
      <c r="AU13" s="40"/>
    </row>
    <row r="14">
      <c r="A14" s="40"/>
      <c r="B14" s="40"/>
      <c r="C14" s="40"/>
      <c r="D14" s="40"/>
      <c r="E14" s="40"/>
      <c r="F14" s="40"/>
      <c r="G14" s="40"/>
      <c r="H14" s="40"/>
      <c r="I14" s="40"/>
      <c r="J14" s="40"/>
      <c r="K14" s="40"/>
      <c r="L14" s="40"/>
      <c r="M14" s="40"/>
      <c r="N14" s="40"/>
      <c r="O14" s="52" t="s">
        <v>553</v>
      </c>
      <c r="P14" s="49" t="b">
        <v>0</v>
      </c>
      <c r="Q14" s="49" t="str">
        <f>IF(P14= TRUE, "Liberal arts/career combination|", "")</f>
        <v/>
      </c>
      <c r="R14" s="40"/>
      <c r="S14" s="52" t="s">
        <v>1141</v>
      </c>
      <c r="T14" s="49" t="b">
        <v>1</v>
      </c>
      <c r="U14" s="49" t="str">
        <f>IF(T14= TRUE, "Other|", "")</f>
        <v>Other|</v>
      </c>
      <c r="V14" s="40"/>
      <c r="W14" s="4" t="s">
        <v>609</v>
      </c>
      <c r="X14" s="4" t="b">
        <v>1</v>
      </c>
      <c r="Y14" s="4" t="str">
        <f>IF(X14= TRUE, "Pep band|", "")</f>
        <v>Pep band|</v>
      </c>
      <c r="Z14" s="40"/>
      <c r="AA14" s="40"/>
      <c r="AB14" s="40"/>
      <c r="AC14" s="40"/>
      <c r="AD14" s="40"/>
      <c r="AE14" s="40"/>
      <c r="AF14" s="40"/>
      <c r="AG14" s="40"/>
      <c r="AH14" s="40"/>
      <c r="AI14" s="40"/>
      <c r="AJ14" s="40"/>
      <c r="AK14" s="40"/>
      <c r="AL14" s="40"/>
      <c r="AM14" s="40"/>
      <c r="AN14" s="40"/>
      <c r="AO14" s="40"/>
      <c r="AP14" s="40"/>
      <c r="AQ14" s="40"/>
      <c r="AR14" s="40"/>
      <c r="AS14" s="40"/>
      <c r="AT14" s="40"/>
      <c r="AU14" s="40"/>
    </row>
    <row r="15">
      <c r="A15" s="40"/>
      <c r="B15" s="40"/>
      <c r="C15" s="40"/>
      <c r="D15" s="40"/>
      <c r="E15" s="40"/>
      <c r="F15" s="40"/>
      <c r="G15" s="40"/>
      <c r="H15" s="40"/>
      <c r="I15" s="40"/>
      <c r="J15" s="40"/>
      <c r="K15" s="40"/>
      <c r="L15" s="40"/>
      <c r="M15" s="40"/>
      <c r="N15" s="40"/>
      <c r="O15" s="52" t="s">
        <v>555</v>
      </c>
      <c r="P15" s="49" t="b">
        <v>1</v>
      </c>
      <c r="Q15" s="49" t="str">
        <f>IF(P15= TRUE, "Student-designed major|", "")</f>
        <v>Student-designed major|</v>
      </c>
      <c r="R15" s="40"/>
      <c r="S15" s="40"/>
      <c r="T15" s="40"/>
      <c r="U15" s="40"/>
      <c r="V15" s="40"/>
      <c r="W15" s="4" t="s">
        <v>1142</v>
      </c>
      <c r="X15" s="4" t="b">
        <v>1</v>
      </c>
      <c r="Y15" s="4" t="str">
        <f>IF(X15= TRUE, "Radio station|", "")</f>
        <v>Radio station|</v>
      </c>
      <c r="Z15" s="40"/>
      <c r="AA15" s="40"/>
      <c r="AB15" s="40"/>
      <c r="AC15" s="40"/>
      <c r="AD15" s="40"/>
      <c r="AE15" s="40"/>
      <c r="AF15" s="40"/>
      <c r="AG15" s="40"/>
      <c r="AH15" s="40"/>
      <c r="AI15" s="40"/>
      <c r="AJ15" s="40"/>
      <c r="AK15" s="40"/>
      <c r="AL15" s="40"/>
      <c r="AM15" s="40"/>
      <c r="AN15" s="40"/>
      <c r="AO15" s="40"/>
      <c r="AP15" s="40"/>
      <c r="AQ15" s="40"/>
      <c r="AR15" s="40"/>
      <c r="AS15" s="40"/>
      <c r="AT15" s="40"/>
      <c r="AU15" s="40"/>
    </row>
    <row r="16">
      <c r="A16" s="40"/>
      <c r="B16" s="40"/>
      <c r="C16" s="40"/>
      <c r="D16" s="40"/>
      <c r="E16" s="40"/>
      <c r="F16" s="40"/>
      <c r="G16" s="40"/>
      <c r="H16" s="40"/>
      <c r="I16" s="40"/>
      <c r="J16" s="40"/>
      <c r="K16" s="40"/>
      <c r="L16" s="40"/>
      <c r="M16" s="40"/>
      <c r="N16" s="40"/>
      <c r="O16" s="52" t="s">
        <v>557</v>
      </c>
      <c r="P16" s="49" t="b">
        <v>1</v>
      </c>
      <c r="Q16" s="49" t="str">
        <f>IF(P16= TRUE, "Study abroad|", "")</f>
        <v>Study abroad|</v>
      </c>
      <c r="R16" s="40"/>
      <c r="S16" s="40"/>
      <c r="T16" s="40"/>
      <c r="U16" s="40"/>
      <c r="V16" s="40"/>
      <c r="W16" s="4" t="s">
        <v>1143</v>
      </c>
      <c r="X16" s="4" t="b">
        <v>1</v>
      </c>
      <c r="Y16" s="4" t="str">
        <f>IF(X16= TRUE, "Student government|", "")</f>
        <v>Student government|</v>
      </c>
      <c r="Z16" s="40"/>
      <c r="AA16" s="40"/>
      <c r="AB16" s="40"/>
      <c r="AC16" s="40"/>
      <c r="AD16" s="40"/>
      <c r="AE16" s="40"/>
      <c r="AF16" s="40"/>
      <c r="AG16" s="40"/>
      <c r="AH16" s="40"/>
      <c r="AI16" s="40"/>
      <c r="AJ16" s="40"/>
      <c r="AK16" s="40"/>
      <c r="AL16" s="40"/>
      <c r="AM16" s="40"/>
      <c r="AN16" s="40"/>
      <c r="AO16" s="40"/>
      <c r="AP16" s="40"/>
      <c r="AQ16" s="40"/>
      <c r="AR16" s="40"/>
      <c r="AS16" s="40"/>
      <c r="AT16" s="40"/>
      <c r="AU16" s="40"/>
    </row>
    <row r="17">
      <c r="A17" s="40"/>
      <c r="B17" s="40"/>
      <c r="C17" s="40"/>
      <c r="D17" s="40"/>
      <c r="E17" s="40"/>
      <c r="F17" s="40"/>
      <c r="G17" s="40"/>
      <c r="H17" s="40"/>
      <c r="I17" s="40"/>
      <c r="J17" s="40"/>
      <c r="K17" s="40"/>
      <c r="L17" s="40"/>
      <c r="M17" s="40"/>
      <c r="N17" s="40"/>
      <c r="O17" s="52" t="s">
        <v>559</v>
      </c>
      <c r="P17" s="49" t="b">
        <v>0</v>
      </c>
      <c r="Q17" s="49" t="str">
        <f>IF(P17= TRUE, "Teacher certification program|", "")</f>
        <v/>
      </c>
      <c r="R17" s="40"/>
      <c r="S17" s="40"/>
      <c r="T17" s="40"/>
      <c r="U17" s="40"/>
      <c r="V17" s="40"/>
      <c r="W17" s="4" t="s">
        <v>1144</v>
      </c>
      <c r="X17" s="4" t="b">
        <v>1</v>
      </c>
      <c r="Y17" s="4" t="str">
        <f>IF(X17= TRUE, "Student newspaper|", "")</f>
        <v>Student newspaper|</v>
      </c>
      <c r="Z17" s="40"/>
      <c r="AA17" s="40"/>
      <c r="AB17" s="40"/>
      <c r="AC17" s="40"/>
      <c r="AD17" s="40"/>
      <c r="AE17" s="40"/>
      <c r="AF17" s="40"/>
      <c r="AG17" s="40"/>
      <c r="AH17" s="40"/>
      <c r="AI17" s="40"/>
      <c r="AJ17" s="40"/>
      <c r="AK17" s="40"/>
      <c r="AL17" s="40"/>
      <c r="AM17" s="40"/>
      <c r="AN17" s="40"/>
      <c r="AO17" s="40"/>
      <c r="AP17" s="40"/>
      <c r="AQ17" s="40"/>
      <c r="AR17" s="40"/>
      <c r="AS17" s="40"/>
      <c r="AT17" s="40"/>
      <c r="AU17" s="40"/>
    </row>
    <row r="18">
      <c r="A18" s="40"/>
      <c r="B18" s="40"/>
      <c r="C18" s="40"/>
      <c r="D18" s="40"/>
      <c r="E18" s="40"/>
      <c r="F18" s="40"/>
      <c r="G18" s="40"/>
      <c r="H18" s="40"/>
      <c r="I18" s="40"/>
      <c r="J18" s="40"/>
      <c r="K18" s="40"/>
      <c r="L18" s="40"/>
      <c r="M18" s="40"/>
      <c r="N18" s="40"/>
      <c r="O18" s="52" t="s">
        <v>1145</v>
      </c>
      <c r="P18" s="49" t="b">
        <v>1</v>
      </c>
      <c r="Q18" s="49" t="str">
        <f>IF(P18= TRUE, "Undergraduate research|", "")</f>
        <v>Undergraduate research|</v>
      </c>
      <c r="R18" s="40"/>
      <c r="S18" s="40"/>
      <c r="T18" s="40"/>
      <c r="U18" s="40"/>
      <c r="V18" s="40"/>
      <c r="W18" s="4" t="s">
        <v>1146</v>
      </c>
      <c r="X18" s="4" t="b">
        <v>1</v>
      </c>
      <c r="Y18" s="4" t="str">
        <f>IF(X18= TRUE, "Student-run film society|", "")</f>
        <v>Student-run film society|</v>
      </c>
      <c r="Z18" s="40"/>
      <c r="AA18" s="40"/>
      <c r="AB18" s="40"/>
      <c r="AC18" s="40"/>
      <c r="AD18" s="40"/>
      <c r="AE18" s="40"/>
      <c r="AF18" s="40"/>
      <c r="AG18" s="40"/>
      <c r="AH18" s="40"/>
      <c r="AI18" s="40"/>
      <c r="AJ18" s="40"/>
      <c r="AK18" s="40"/>
      <c r="AL18" s="40"/>
      <c r="AM18" s="40"/>
      <c r="AN18" s="40"/>
      <c r="AO18" s="40"/>
      <c r="AP18" s="40"/>
      <c r="AQ18" s="40"/>
      <c r="AR18" s="40"/>
      <c r="AS18" s="40"/>
      <c r="AT18" s="40"/>
      <c r="AU18" s="40"/>
    </row>
    <row r="19">
      <c r="A19" s="40"/>
      <c r="B19" s="40"/>
      <c r="C19" s="40"/>
      <c r="D19" s="40"/>
      <c r="E19" s="40"/>
      <c r="F19" s="40"/>
      <c r="G19" s="40"/>
      <c r="H19" s="40"/>
      <c r="I19" s="40"/>
      <c r="J19" s="40"/>
      <c r="K19" s="40"/>
      <c r="L19" s="40"/>
      <c r="M19" s="40"/>
      <c r="N19" s="40"/>
      <c r="O19" s="52" t="s">
        <v>563</v>
      </c>
      <c r="P19" s="49" t="b">
        <v>0</v>
      </c>
      <c r="Q19" s="49" t="str">
        <f>IF(P19= TRUE, "Weekend college|", "")</f>
        <v/>
      </c>
      <c r="R19" s="40"/>
      <c r="S19" s="40"/>
      <c r="T19" s="40"/>
      <c r="U19" s="40"/>
      <c r="V19" s="40"/>
      <c r="W19" s="4" t="s">
        <v>1147</v>
      </c>
      <c r="X19" s="4" t="b">
        <v>1</v>
      </c>
      <c r="Y19" s="4" t="str">
        <f>IF(X19= TRUE, "Symphony orchestra|", "")</f>
        <v>Symphony orchestra|</v>
      </c>
      <c r="Z19" s="40"/>
      <c r="AA19" s="40"/>
      <c r="AB19" s="40"/>
      <c r="AC19" s="40"/>
      <c r="AD19" s="40"/>
      <c r="AE19" s="40"/>
      <c r="AF19" s="40"/>
      <c r="AG19" s="40"/>
      <c r="AH19" s="40"/>
      <c r="AI19" s="40"/>
      <c r="AJ19" s="40"/>
      <c r="AK19" s="40"/>
      <c r="AL19" s="40"/>
      <c r="AM19" s="40"/>
      <c r="AN19" s="40"/>
      <c r="AO19" s="40"/>
      <c r="AP19" s="40"/>
      <c r="AQ19" s="40"/>
      <c r="AR19" s="40"/>
      <c r="AS19" s="40"/>
      <c r="AT19" s="40"/>
      <c r="AU19" s="40"/>
    </row>
    <row r="20">
      <c r="A20" s="40"/>
      <c r="B20" s="40"/>
      <c r="C20" s="40"/>
      <c r="D20" s="40"/>
      <c r="E20" s="40"/>
      <c r="F20" s="40"/>
      <c r="G20" s="40"/>
      <c r="H20" s="40"/>
      <c r="I20" s="40"/>
      <c r="J20" s="40"/>
      <c r="K20" s="40"/>
      <c r="L20" s="40"/>
      <c r="M20" s="40"/>
      <c r="N20" s="40"/>
      <c r="O20" s="52" t="s">
        <v>252</v>
      </c>
      <c r="P20" s="49" t="b">
        <v>0</v>
      </c>
      <c r="Q20" s="49" t="str">
        <f>IF(P20= TRUE, "Other|", "")</f>
        <v/>
      </c>
      <c r="R20" s="40"/>
      <c r="S20" s="40"/>
      <c r="T20" s="40"/>
      <c r="U20" s="40"/>
      <c r="V20" s="40"/>
      <c r="W20" s="4" t="s">
        <v>1148</v>
      </c>
      <c r="X20" s="4" t="b">
        <v>1</v>
      </c>
      <c r="Y20" s="4" t="str">
        <f>IF(X20= TRUE, "Television station|", "")</f>
        <v>Television station|</v>
      </c>
      <c r="Z20" s="40"/>
      <c r="AA20" s="40"/>
      <c r="AB20" s="40"/>
      <c r="AC20" s="40"/>
      <c r="AD20" s="40"/>
      <c r="AE20" s="40"/>
      <c r="AF20" s="40"/>
      <c r="AG20" s="40"/>
      <c r="AH20" s="40"/>
      <c r="AI20" s="40"/>
      <c r="AJ20" s="40"/>
      <c r="AK20" s="40"/>
      <c r="AL20" s="40"/>
      <c r="AM20" s="40"/>
      <c r="AN20" s="40"/>
      <c r="AO20" s="40"/>
      <c r="AP20" s="40"/>
      <c r="AQ20" s="40"/>
      <c r="AR20" s="40"/>
      <c r="AS20" s="40"/>
      <c r="AT20" s="40"/>
      <c r="AU20" s="40"/>
    </row>
    <row r="21">
      <c r="A21" s="40"/>
      <c r="B21" s="40"/>
      <c r="C21" s="40"/>
      <c r="D21" s="40"/>
      <c r="E21" s="40"/>
      <c r="F21" s="40"/>
      <c r="G21" s="40"/>
      <c r="H21" s="40"/>
      <c r="I21" s="40"/>
      <c r="J21" s="40"/>
      <c r="K21" s="40"/>
      <c r="L21" s="40"/>
      <c r="M21" s="40"/>
      <c r="N21" s="40"/>
      <c r="O21" s="40"/>
      <c r="P21" s="40"/>
      <c r="Q21" s="40"/>
      <c r="R21" s="40"/>
      <c r="S21" s="40"/>
      <c r="T21" s="40"/>
      <c r="U21" s="40"/>
      <c r="V21" s="40"/>
      <c r="W21" s="4" t="s">
        <v>1149</v>
      </c>
      <c r="X21" s="4" t="b">
        <v>1</v>
      </c>
      <c r="Y21" s="4" t="str">
        <f>IF(X21= TRUE, "Yearbook|", "")</f>
        <v>Yearbook|</v>
      </c>
      <c r="Z21" s="40"/>
      <c r="AA21" s="40"/>
      <c r="AB21" s="40"/>
      <c r="AC21" s="40"/>
      <c r="AD21" s="40"/>
      <c r="AE21" s="40"/>
      <c r="AF21" s="40"/>
      <c r="AG21" s="40"/>
      <c r="AH21" s="40"/>
      <c r="AI21" s="40"/>
      <c r="AJ21" s="40"/>
      <c r="AK21" s="40"/>
      <c r="AL21" s="40"/>
      <c r="AM21" s="40"/>
      <c r="AN21" s="40"/>
      <c r="AO21" s="40"/>
      <c r="AP21" s="40"/>
      <c r="AQ21" s="40"/>
      <c r="AR21" s="40"/>
      <c r="AS21" s="40"/>
      <c r="AT21" s="40"/>
      <c r="AU21" s="40"/>
    </row>
    <row r="22">
      <c r="A22" s="40"/>
      <c r="B22" s="40"/>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row>
    <row r="23">
      <c r="A23" s="40"/>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row>
    <row r="24">
      <c r="A24" s="40"/>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row>
    <row r="25">
      <c r="A25" s="40"/>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row>
    <row r="26">
      <c r="A26" s="40"/>
      <c r="B26" s="40"/>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row>
    <row r="27">
      <c r="A27" s="40"/>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row>
    <row r="28">
      <c r="A28" s="40"/>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row>
    <row r="29">
      <c r="A29" s="40"/>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row>
    <row r="30">
      <c r="A30" s="40"/>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row>
    <row r="31">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row>
    <row r="32">
      <c r="A32" s="40"/>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row>
    <row r="33">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row>
    <row r="34">
      <c r="A34" s="40"/>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row>
    <row r="35">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row>
    <row r="36">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row>
    <row r="37">
      <c r="A37" s="40"/>
      <c r="B37" s="40"/>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row>
    <row r="38">
      <c r="A38" s="40"/>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row>
    <row r="39">
      <c r="A39" s="40"/>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row>
    <row r="40">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row>
    <row r="41">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row>
    <row r="42">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row>
    <row r="43">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row>
    <row r="44">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row>
    <row r="45">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row>
    <row r="46">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row>
    <row r="47">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row>
    <row r="48">
      <c r="A48" s="40"/>
      <c r="B48" s="40"/>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row>
    <row r="49">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row>
    <row r="50">
      <c r="A50" s="40"/>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row>
    <row r="51">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row>
    <row r="52">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row>
    <row r="53">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row>
    <row r="54">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row>
    <row r="55">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row>
    <row r="56">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row>
    <row r="57">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row>
    <row r="58">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row>
    <row r="59">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row>
    <row r="60">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row>
    <row r="61">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row>
    <row r="62">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row>
    <row r="63">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row>
    <row r="64">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row>
    <row r="65">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row>
    <row r="66">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row>
    <row r="67">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row>
    <row r="68">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row>
    <row r="69">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row>
    <row r="70">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row>
    <row r="71">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row>
    <row r="72">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row>
    <row r="73">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row>
    <row r="74">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row>
    <row r="75">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row>
    <row r="76">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row>
    <row r="77">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row>
    <row r="78">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row>
    <row r="79">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row>
    <row r="80">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row>
    <row r="81">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row>
    <row r="8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row>
    <row r="83">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row>
    <row r="84">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row>
    <row r="85">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row>
    <row r="86">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row>
    <row r="87">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row>
    <row r="88">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row>
    <row r="89">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row>
    <row r="90">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row>
    <row r="91">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row>
    <row r="92">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row>
    <row r="93">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row>
    <row r="94">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row>
    <row r="95">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row>
    <row r="96">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row>
    <row r="97">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row>
    <row r="98">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row>
    <row r="99">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row>
    <row r="100">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row>
    <row r="101">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row>
    <row r="102">
      <c r="A102" s="4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row>
    <row r="103">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row>
    <row r="104">
      <c r="A104" s="4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row>
    <row r="105">
      <c r="A105" s="4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row>
    <row r="106">
      <c r="A106" s="4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row>
    <row r="107">
      <c r="A107" s="4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row>
    <row r="108">
      <c r="A108" s="40"/>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row>
    <row r="109">
      <c r="A109" s="40"/>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row>
    <row r="110">
      <c r="A110" s="40"/>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row>
    <row r="111">
      <c r="A111" s="40"/>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row>
    <row r="112">
      <c r="A112" s="40"/>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row>
    <row r="113">
      <c r="A113" s="40"/>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row>
    <row r="114">
      <c r="A114" s="40"/>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row>
    <row r="115">
      <c r="A115" s="40"/>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row>
    <row r="116">
      <c r="A116" s="4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row>
    <row r="117">
      <c r="A117" s="40"/>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row>
    <row r="118">
      <c r="A118" s="40"/>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row>
    <row r="119">
      <c r="A119" s="40"/>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row>
    <row r="120">
      <c r="A120" s="4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row>
    <row r="121">
      <c r="A121" s="40"/>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row>
    <row r="122">
      <c r="A122" s="4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row>
    <row r="123">
      <c r="A123" s="40"/>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row>
    <row r="124">
      <c r="A124" s="4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c r="AP124" s="40"/>
      <c r="AQ124" s="40"/>
      <c r="AR124" s="40"/>
      <c r="AS124" s="40"/>
      <c r="AT124" s="40"/>
      <c r="AU124" s="40"/>
    </row>
    <row r="125">
      <c r="A125" s="40"/>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row>
    <row r="126">
      <c r="A126" s="40"/>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row>
    <row r="127">
      <c r="A127" s="40"/>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row>
    <row r="128">
      <c r="A128" s="40"/>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c r="AP128" s="40"/>
      <c r="AQ128" s="40"/>
      <c r="AR128" s="40"/>
      <c r="AS128" s="40"/>
      <c r="AT128" s="40"/>
      <c r="AU128" s="40"/>
    </row>
    <row r="129">
      <c r="A129" s="40"/>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c r="AP129" s="40"/>
      <c r="AQ129" s="40"/>
      <c r="AR129" s="40"/>
      <c r="AS129" s="40"/>
      <c r="AT129" s="40"/>
      <c r="AU129" s="40"/>
    </row>
    <row r="130">
      <c r="A130" s="40"/>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c r="AP130" s="40"/>
      <c r="AQ130" s="40"/>
      <c r="AR130" s="40"/>
      <c r="AS130" s="40"/>
      <c r="AT130" s="40"/>
      <c r="AU130" s="40"/>
    </row>
    <row r="131">
      <c r="A131" s="40"/>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row>
    <row r="132">
      <c r="A132" s="40"/>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row>
    <row r="133">
      <c r="A133" s="40"/>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row>
    <row r="134">
      <c r="A134" s="40"/>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row>
    <row r="135">
      <c r="A135" s="40"/>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row>
    <row r="136">
      <c r="A136" s="40"/>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row>
    <row r="137">
      <c r="A137" s="40"/>
      <c r="B137" s="40"/>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c r="AQ137" s="40"/>
      <c r="AR137" s="40"/>
      <c r="AS137" s="40"/>
      <c r="AT137" s="40"/>
      <c r="AU137" s="40"/>
    </row>
    <row r="138">
      <c r="A138" s="40"/>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row>
    <row r="139">
      <c r="A139" s="40"/>
      <c r="B139" s="40"/>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row>
    <row r="140">
      <c r="A140" s="40"/>
      <c r="B140" s="40"/>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row>
    <row r="141">
      <c r="A141" s="40"/>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row>
    <row r="142">
      <c r="A142" s="40"/>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row>
    <row r="143">
      <c r="A143" s="40"/>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row>
    <row r="144">
      <c r="A144" s="40"/>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row>
    <row r="145">
      <c r="A145" s="40"/>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row>
    <row r="146">
      <c r="A146" s="40"/>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row>
    <row r="147">
      <c r="A147" s="40"/>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row>
    <row r="148">
      <c r="A148" s="40"/>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row>
    <row r="149">
      <c r="A149" s="40"/>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row>
    <row r="150">
      <c r="A150" s="40"/>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row>
    <row r="151">
      <c r="A151" s="40"/>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c r="AI151" s="40"/>
      <c r="AJ151" s="40"/>
      <c r="AK151" s="40"/>
      <c r="AL151" s="40"/>
      <c r="AM151" s="40"/>
      <c r="AN151" s="40"/>
      <c r="AO151" s="40"/>
      <c r="AP151" s="40"/>
      <c r="AQ151" s="40"/>
      <c r="AR151" s="40"/>
      <c r="AS151" s="40"/>
      <c r="AT151" s="40"/>
      <c r="AU151" s="40"/>
    </row>
    <row r="152">
      <c r="A152" s="40"/>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row>
    <row r="153">
      <c r="A153" s="40"/>
      <c r="B153" s="40"/>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row>
    <row r="154">
      <c r="A154" s="40"/>
      <c r="B154" s="40"/>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c r="AP154" s="40"/>
      <c r="AQ154" s="40"/>
      <c r="AR154" s="40"/>
      <c r="AS154" s="40"/>
      <c r="AT154" s="40"/>
      <c r="AU154" s="40"/>
    </row>
    <row r="155">
      <c r="A155" s="40"/>
      <c r="B155" s="40"/>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c r="AI155" s="40"/>
      <c r="AJ155" s="40"/>
      <c r="AK155" s="40"/>
      <c r="AL155" s="40"/>
      <c r="AM155" s="40"/>
      <c r="AN155" s="40"/>
      <c r="AO155" s="40"/>
      <c r="AP155" s="40"/>
      <c r="AQ155" s="40"/>
      <c r="AR155" s="40"/>
      <c r="AS155" s="40"/>
      <c r="AT155" s="40"/>
      <c r="AU155" s="40"/>
    </row>
    <row r="156">
      <c r="A156" s="40"/>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40"/>
      <c r="AE156" s="40"/>
      <c r="AF156" s="40"/>
      <c r="AG156" s="40"/>
      <c r="AH156" s="40"/>
      <c r="AI156" s="40"/>
      <c r="AJ156" s="40"/>
      <c r="AK156" s="40"/>
      <c r="AL156" s="40"/>
      <c r="AM156" s="40"/>
      <c r="AN156" s="40"/>
      <c r="AO156" s="40"/>
      <c r="AP156" s="40"/>
      <c r="AQ156" s="40"/>
      <c r="AR156" s="40"/>
      <c r="AS156" s="40"/>
      <c r="AT156" s="40"/>
      <c r="AU156" s="40"/>
    </row>
    <row r="157">
      <c r="A157" s="40"/>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40"/>
      <c r="AE157" s="40"/>
      <c r="AF157" s="40"/>
      <c r="AG157" s="40"/>
      <c r="AH157" s="40"/>
      <c r="AI157" s="40"/>
      <c r="AJ157" s="40"/>
      <c r="AK157" s="40"/>
      <c r="AL157" s="40"/>
      <c r="AM157" s="40"/>
      <c r="AN157" s="40"/>
      <c r="AO157" s="40"/>
      <c r="AP157" s="40"/>
      <c r="AQ157" s="40"/>
      <c r="AR157" s="40"/>
      <c r="AS157" s="40"/>
      <c r="AT157" s="40"/>
      <c r="AU157" s="40"/>
    </row>
    <row r="158">
      <c r="A158" s="40"/>
      <c r="B158" s="40"/>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row>
    <row r="159">
      <c r="A159" s="40"/>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row>
    <row r="160">
      <c r="A160" s="40"/>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40"/>
      <c r="AS160" s="40"/>
      <c r="AT160" s="40"/>
      <c r="AU160" s="40"/>
    </row>
    <row r="161">
      <c r="A161" s="40"/>
      <c r="B161" s="40"/>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c r="AD161" s="40"/>
      <c r="AE161" s="40"/>
      <c r="AF161" s="40"/>
      <c r="AG161" s="40"/>
      <c r="AH161" s="40"/>
      <c r="AI161" s="40"/>
      <c r="AJ161" s="40"/>
      <c r="AK161" s="40"/>
      <c r="AL161" s="40"/>
      <c r="AM161" s="40"/>
      <c r="AN161" s="40"/>
      <c r="AO161" s="40"/>
      <c r="AP161" s="40"/>
      <c r="AQ161" s="40"/>
      <c r="AR161" s="40"/>
      <c r="AS161" s="40"/>
      <c r="AT161" s="40"/>
      <c r="AU161" s="40"/>
    </row>
    <row r="162">
      <c r="A162" s="40"/>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row>
    <row r="163">
      <c r="A163" s="40"/>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row>
    <row r="164">
      <c r="A164" s="40"/>
      <c r="B164" s="40"/>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c r="AI164" s="40"/>
      <c r="AJ164" s="40"/>
      <c r="AK164" s="40"/>
      <c r="AL164" s="40"/>
      <c r="AM164" s="40"/>
      <c r="AN164" s="40"/>
      <c r="AO164" s="40"/>
      <c r="AP164" s="40"/>
      <c r="AQ164" s="40"/>
      <c r="AR164" s="40"/>
      <c r="AS164" s="40"/>
      <c r="AT164" s="40"/>
      <c r="AU164" s="40"/>
    </row>
    <row r="165">
      <c r="A165" s="40"/>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row>
    <row r="166">
      <c r="A166" s="40"/>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row>
    <row r="167">
      <c r="A167" s="40"/>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40"/>
      <c r="AH167" s="40"/>
      <c r="AI167" s="40"/>
      <c r="AJ167" s="40"/>
      <c r="AK167" s="40"/>
      <c r="AL167" s="40"/>
      <c r="AM167" s="40"/>
      <c r="AN167" s="40"/>
      <c r="AO167" s="40"/>
      <c r="AP167" s="40"/>
      <c r="AQ167" s="40"/>
      <c r="AR167" s="40"/>
      <c r="AS167" s="40"/>
      <c r="AT167" s="40"/>
      <c r="AU167" s="40"/>
    </row>
    <row r="168">
      <c r="A168" s="40"/>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row>
    <row r="169">
      <c r="A169" s="40"/>
      <c r="B169" s="40"/>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row>
    <row r="170">
      <c r="A170" s="40"/>
      <c r="B170" s="40"/>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row>
    <row r="171">
      <c r="A171" s="40"/>
      <c r="B171" s="40"/>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c r="AA171" s="40"/>
      <c r="AB171" s="40"/>
      <c r="AC171" s="40"/>
      <c r="AD171" s="40"/>
      <c r="AE171" s="40"/>
      <c r="AF171" s="40"/>
      <c r="AG171" s="40"/>
      <c r="AH171" s="40"/>
      <c r="AI171" s="40"/>
      <c r="AJ171" s="40"/>
      <c r="AK171" s="40"/>
      <c r="AL171" s="40"/>
      <c r="AM171" s="40"/>
      <c r="AN171" s="40"/>
      <c r="AO171" s="40"/>
      <c r="AP171" s="40"/>
      <c r="AQ171" s="40"/>
      <c r="AR171" s="40"/>
      <c r="AS171" s="40"/>
      <c r="AT171" s="40"/>
      <c r="AU171" s="40"/>
    </row>
    <row r="172">
      <c r="A172" s="40"/>
      <c r="B172" s="40"/>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c r="AD172" s="40"/>
      <c r="AE172" s="40"/>
      <c r="AF172" s="40"/>
      <c r="AG172" s="40"/>
      <c r="AH172" s="40"/>
      <c r="AI172" s="40"/>
      <c r="AJ172" s="40"/>
      <c r="AK172" s="40"/>
      <c r="AL172" s="40"/>
      <c r="AM172" s="40"/>
      <c r="AN172" s="40"/>
      <c r="AO172" s="40"/>
      <c r="AP172" s="40"/>
      <c r="AQ172" s="40"/>
      <c r="AR172" s="40"/>
      <c r="AS172" s="40"/>
      <c r="AT172" s="40"/>
      <c r="AU172" s="40"/>
    </row>
    <row r="173">
      <c r="A173" s="40"/>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row>
    <row r="174">
      <c r="A174" s="40"/>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c r="AP174" s="40"/>
      <c r="AQ174" s="40"/>
      <c r="AR174" s="40"/>
      <c r="AS174" s="40"/>
      <c r="AT174" s="40"/>
      <c r="AU174" s="40"/>
    </row>
    <row r="175">
      <c r="A175" s="40"/>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row>
    <row r="176">
      <c r="A176" s="40"/>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row>
    <row r="177">
      <c r="A177" s="40"/>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row>
    <row r="178">
      <c r="A178" s="40"/>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40"/>
      <c r="AE178" s="40"/>
      <c r="AF178" s="40"/>
      <c r="AG178" s="40"/>
      <c r="AH178" s="40"/>
      <c r="AI178" s="40"/>
      <c r="AJ178" s="40"/>
      <c r="AK178" s="40"/>
      <c r="AL178" s="40"/>
      <c r="AM178" s="40"/>
      <c r="AN178" s="40"/>
      <c r="AO178" s="40"/>
      <c r="AP178" s="40"/>
      <c r="AQ178" s="40"/>
      <c r="AR178" s="40"/>
      <c r="AS178" s="40"/>
      <c r="AT178" s="40"/>
      <c r="AU178" s="40"/>
    </row>
    <row r="179">
      <c r="A179" s="40"/>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row>
    <row r="180">
      <c r="A180" s="40"/>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row>
    <row r="181">
      <c r="A181" s="40"/>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row>
    <row r="182">
      <c r="A182" s="40"/>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c r="AK182" s="40"/>
      <c r="AL182" s="40"/>
      <c r="AM182" s="40"/>
      <c r="AN182" s="40"/>
      <c r="AO182" s="40"/>
      <c r="AP182" s="40"/>
      <c r="AQ182" s="40"/>
      <c r="AR182" s="40"/>
      <c r="AS182" s="40"/>
      <c r="AT182" s="40"/>
      <c r="AU182" s="40"/>
    </row>
    <row r="183">
      <c r="A183" s="40"/>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c r="AP183" s="40"/>
      <c r="AQ183" s="40"/>
      <c r="AR183" s="40"/>
      <c r="AS183" s="40"/>
      <c r="AT183" s="40"/>
      <c r="AU183" s="40"/>
    </row>
    <row r="184">
      <c r="A184" s="40"/>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c r="AI184" s="40"/>
      <c r="AJ184" s="40"/>
      <c r="AK184" s="40"/>
      <c r="AL184" s="40"/>
      <c r="AM184" s="40"/>
      <c r="AN184" s="40"/>
      <c r="AO184" s="40"/>
      <c r="AP184" s="40"/>
      <c r="AQ184" s="40"/>
      <c r="AR184" s="40"/>
      <c r="AS184" s="40"/>
      <c r="AT184" s="40"/>
      <c r="AU184" s="40"/>
    </row>
    <row r="185">
      <c r="A185" s="40"/>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c r="AK185" s="40"/>
      <c r="AL185" s="40"/>
      <c r="AM185" s="40"/>
      <c r="AN185" s="40"/>
      <c r="AO185" s="40"/>
      <c r="AP185" s="40"/>
      <c r="AQ185" s="40"/>
      <c r="AR185" s="40"/>
      <c r="AS185" s="40"/>
      <c r="AT185" s="40"/>
      <c r="AU185" s="40"/>
    </row>
    <row r="186">
      <c r="A186" s="40"/>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c r="AI186" s="40"/>
      <c r="AJ186" s="40"/>
      <c r="AK186" s="40"/>
      <c r="AL186" s="40"/>
      <c r="AM186" s="40"/>
      <c r="AN186" s="40"/>
      <c r="AO186" s="40"/>
      <c r="AP186" s="40"/>
      <c r="AQ186" s="40"/>
      <c r="AR186" s="40"/>
      <c r="AS186" s="40"/>
      <c r="AT186" s="40"/>
      <c r="AU186" s="40"/>
    </row>
    <row r="187">
      <c r="A187" s="40"/>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40"/>
      <c r="AL187" s="40"/>
      <c r="AM187" s="40"/>
      <c r="AN187" s="40"/>
      <c r="AO187" s="40"/>
      <c r="AP187" s="40"/>
      <c r="AQ187" s="40"/>
      <c r="AR187" s="40"/>
      <c r="AS187" s="40"/>
      <c r="AT187" s="40"/>
      <c r="AU187" s="40"/>
    </row>
    <row r="188">
      <c r="A188" s="40"/>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c r="AP188" s="40"/>
      <c r="AQ188" s="40"/>
      <c r="AR188" s="40"/>
      <c r="AS188" s="40"/>
      <c r="AT188" s="40"/>
      <c r="AU188" s="40"/>
    </row>
    <row r="189">
      <c r="A189" s="40"/>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c r="AP189" s="40"/>
      <c r="AQ189" s="40"/>
      <c r="AR189" s="40"/>
      <c r="AS189" s="40"/>
      <c r="AT189" s="40"/>
      <c r="AU189" s="40"/>
    </row>
    <row r="190">
      <c r="A190" s="40"/>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c r="AQ190" s="40"/>
      <c r="AR190" s="40"/>
      <c r="AS190" s="40"/>
      <c r="AT190" s="40"/>
      <c r="AU190" s="40"/>
    </row>
    <row r="191">
      <c r="A191" s="40"/>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c r="AP191" s="40"/>
      <c r="AQ191" s="40"/>
      <c r="AR191" s="40"/>
      <c r="AS191" s="40"/>
      <c r="AT191" s="40"/>
      <c r="AU191" s="40"/>
    </row>
    <row r="192">
      <c r="A192" s="40"/>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c r="AQ192" s="40"/>
      <c r="AR192" s="40"/>
      <c r="AS192" s="40"/>
      <c r="AT192" s="40"/>
      <c r="AU192" s="40"/>
    </row>
    <row r="193">
      <c r="A193" s="40"/>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c r="AK193" s="40"/>
      <c r="AL193" s="40"/>
      <c r="AM193" s="40"/>
      <c r="AN193" s="40"/>
      <c r="AO193" s="40"/>
      <c r="AP193" s="40"/>
      <c r="AQ193" s="40"/>
      <c r="AR193" s="40"/>
      <c r="AS193" s="40"/>
      <c r="AT193" s="40"/>
      <c r="AU193" s="40"/>
    </row>
    <row r="194">
      <c r="A194" s="40"/>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row>
    <row r="195">
      <c r="A195" s="40"/>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c r="AH195" s="40"/>
      <c r="AI195" s="40"/>
      <c r="AJ195" s="40"/>
      <c r="AK195" s="40"/>
      <c r="AL195" s="40"/>
      <c r="AM195" s="40"/>
      <c r="AN195" s="40"/>
      <c r="AO195" s="40"/>
      <c r="AP195" s="40"/>
      <c r="AQ195" s="40"/>
      <c r="AR195" s="40"/>
      <c r="AS195" s="40"/>
      <c r="AT195" s="40"/>
      <c r="AU195" s="40"/>
    </row>
    <row r="196">
      <c r="A196" s="40"/>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row>
    <row r="197">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row>
    <row r="198">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c r="AE198" s="40"/>
      <c r="AF198" s="40"/>
      <c r="AG198" s="40"/>
      <c r="AH198" s="40"/>
      <c r="AI198" s="40"/>
      <c r="AJ198" s="40"/>
      <c r="AK198" s="40"/>
      <c r="AL198" s="40"/>
      <c r="AM198" s="40"/>
      <c r="AN198" s="40"/>
      <c r="AO198" s="40"/>
      <c r="AP198" s="40"/>
      <c r="AQ198" s="40"/>
      <c r="AR198" s="40"/>
      <c r="AS198" s="40"/>
      <c r="AT198" s="40"/>
      <c r="AU198" s="40"/>
    </row>
    <row r="199">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c r="AP199" s="40"/>
      <c r="AQ199" s="40"/>
      <c r="AR199" s="40"/>
      <c r="AS199" s="40"/>
      <c r="AT199" s="40"/>
      <c r="AU199" s="40"/>
    </row>
    <row r="200">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row>
    <row r="201">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row>
    <row r="202">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c r="AK202" s="40"/>
      <c r="AL202" s="40"/>
      <c r="AM202" s="40"/>
      <c r="AN202" s="40"/>
      <c r="AO202" s="40"/>
      <c r="AP202" s="40"/>
      <c r="AQ202" s="40"/>
      <c r="AR202" s="40"/>
      <c r="AS202" s="40"/>
      <c r="AT202" s="40"/>
      <c r="AU202" s="40"/>
    </row>
    <row r="203">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c r="AL203" s="40"/>
      <c r="AM203" s="40"/>
      <c r="AN203" s="40"/>
      <c r="AO203" s="40"/>
      <c r="AP203" s="40"/>
      <c r="AQ203" s="40"/>
      <c r="AR203" s="40"/>
      <c r="AS203" s="40"/>
      <c r="AT203" s="40"/>
      <c r="AU203" s="40"/>
    </row>
    <row r="204">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c r="AI204" s="40"/>
      <c r="AJ204" s="40"/>
      <c r="AK204" s="40"/>
      <c r="AL204" s="40"/>
      <c r="AM204" s="40"/>
      <c r="AN204" s="40"/>
      <c r="AO204" s="40"/>
      <c r="AP204" s="40"/>
      <c r="AQ204" s="40"/>
      <c r="AR204" s="40"/>
      <c r="AS204" s="40"/>
      <c r="AT204" s="40"/>
      <c r="AU204" s="40"/>
    </row>
    <row r="205">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c r="AK205" s="40"/>
      <c r="AL205" s="40"/>
      <c r="AM205" s="40"/>
      <c r="AN205" s="40"/>
      <c r="AO205" s="40"/>
      <c r="AP205" s="40"/>
      <c r="AQ205" s="40"/>
      <c r="AR205" s="40"/>
      <c r="AS205" s="40"/>
      <c r="AT205" s="40"/>
      <c r="AU205" s="40"/>
    </row>
    <row r="206">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row>
    <row r="207">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row>
    <row r="208">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c r="AK208" s="40"/>
      <c r="AL208" s="40"/>
      <c r="AM208" s="40"/>
      <c r="AN208" s="40"/>
      <c r="AO208" s="40"/>
      <c r="AP208" s="40"/>
      <c r="AQ208" s="40"/>
      <c r="AR208" s="40"/>
      <c r="AS208" s="40"/>
      <c r="AT208" s="40"/>
      <c r="AU208" s="40"/>
    </row>
    <row r="209">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row>
    <row r="210">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c r="AK210" s="40"/>
      <c r="AL210" s="40"/>
      <c r="AM210" s="40"/>
      <c r="AN210" s="40"/>
      <c r="AO210" s="40"/>
      <c r="AP210" s="40"/>
      <c r="AQ210" s="40"/>
      <c r="AR210" s="40"/>
      <c r="AS210" s="40"/>
      <c r="AT210" s="40"/>
      <c r="AU210" s="40"/>
    </row>
    <row r="211">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c r="AI211" s="40"/>
      <c r="AJ211" s="40"/>
      <c r="AK211" s="40"/>
      <c r="AL211" s="40"/>
      <c r="AM211" s="40"/>
      <c r="AN211" s="40"/>
      <c r="AO211" s="40"/>
      <c r="AP211" s="40"/>
      <c r="AQ211" s="40"/>
      <c r="AR211" s="40"/>
      <c r="AS211" s="40"/>
      <c r="AT211" s="40"/>
      <c r="AU211" s="40"/>
    </row>
    <row r="212">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row>
    <row r="213">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c r="AK213" s="40"/>
      <c r="AL213" s="40"/>
      <c r="AM213" s="40"/>
      <c r="AN213" s="40"/>
      <c r="AO213" s="40"/>
      <c r="AP213" s="40"/>
      <c r="AQ213" s="40"/>
      <c r="AR213" s="40"/>
      <c r="AS213" s="40"/>
      <c r="AT213" s="40"/>
      <c r="AU213" s="40"/>
    </row>
    <row r="214">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c r="AK214" s="40"/>
      <c r="AL214" s="40"/>
      <c r="AM214" s="40"/>
      <c r="AN214" s="40"/>
      <c r="AO214" s="40"/>
      <c r="AP214" s="40"/>
      <c r="AQ214" s="40"/>
      <c r="AR214" s="40"/>
      <c r="AS214" s="40"/>
      <c r="AT214" s="40"/>
      <c r="AU214" s="40"/>
    </row>
    <row r="215">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row>
    <row r="216">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c r="AH216" s="40"/>
      <c r="AI216" s="40"/>
      <c r="AJ216" s="40"/>
      <c r="AK216" s="40"/>
      <c r="AL216" s="40"/>
      <c r="AM216" s="40"/>
      <c r="AN216" s="40"/>
      <c r="AO216" s="40"/>
      <c r="AP216" s="40"/>
      <c r="AQ216" s="40"/>
      <c r="AR216" s="40"/>
      <c r="AS216" s="40"/>
      <c r="AT216" s="40"/>
      <c r="AU216" s="40"/>
    </row>
    <row r="217">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c r="AK217" s="40"/>
      <c r="AL217" s="40"/>
      <c r="AM217" s="40"/>
      <c r="AN217" s="40"/>
      <c r="AO217" s="40"/>
      <c r="AP217" s="40"/>
      <c r="AQ217" s="40"/>
      <c r="AR217" s="40"/>
      <c r="AS217" s="40"/>
      <c r="AT217" s="40"/>
      <c r="AU217" s="40"/>
    </row>
    <row r="218">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40"/>
      <c r="AJ218" s="40"/>
      <c r="AK218" s="40"/>
      <c r="AL218" s="40"/>
      <c r="AM218" s="40"/>
      <c r="AN218" s="40"/>
      <c r="AO218" s="40"/>
      <c r="AP218" s="40"/>
      <c r="AQ218" s="40"/>
      <c r="AR218" s="40"/>
      <c r="AS218" s="40"/>
      <c r="AT218" s="40"/>
      <c r="AU218" s="40"/>
    </row>
    <row r="219">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c r="AL219" s="40"/>
      <c r="AM219" s="40"/>
      <c r="AN219" s="40"/>
      <c r="AO219" s="40"/>
      <c r="AP219" s="40"/>
      <c r="AQ219" s="40"/>
      <c r="AR219" s="40"/>
      <c r="AS219" s="40"/>
      <c r="AT219" s="40"/>
      <c r="AU219" s="40"/>
    </row>
    <row r="220">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40"/>
      <c r="AN220" s="40"/>
      <c r="AO220" s="40"/>
      <c r="AP220" s="40"/>
      <c r="AQ220" s="40"/>
      <c r="AR220" s="40"/>
      <c r="AS220" s="40"/>
      <c r="AT220" s="40"/>
      <c r="AU220" s="40"/>
    </row>
    <row r="221">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c r="AL221" s="40"/>
      <c r="AM221" s="40"/>
      <c r="AN221" s="40"/>
      <c r="AO221" s="40"/>
      <c r="AP221" s="40"/>
      <c r="AQ221" s="40"/>
      <c r="AR221" s="40"/>
      <c r="AS221" s="40"/>
      <c r="AT221" s="40"/>
      <c r="AU221" s="40"/>
    </row>
    <row r="222">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c r="AK222" s="40"/>
      <c r="AL222" s="40"/>
      <c r="AM222" s="40"/>
      <c r="AN222" s="40"/>
      <c r="AO222" s="40"/>
      <c r="AP222" s="40"/>
      <c r="AQ222" s="40"/>
      <c r="AR222" s="40"/>
      <c r="AS222" s="40"/>
      <c r="AT222" s="40"/>
      <c r="AU222" s="40"/>
    </row>
    <row r="223">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c r="AK223" s="40"/>
      <c r="AL223" s="40"/>
      <c r="AM223" s="40"/>
      <c r="AN223" s="40"/>
      <c r="AO223" s="40"/>
      <c r="AP223" s="40"/>
      <c r="AQ223" s="40"/>
      <c r="AR223" s="40"/>
      <c r="AS223" s="40"/>
      <c r="AT223" s="40"/>
      <c r="AU223" s="40"/>
    </row>
    <row r="224">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c r="AI224" s="40"/>
      <c r="AJ224" s="40"/>
      <c r="AK224" s="40"/>
      <c r="AL224" s="40"/>
      <c r="AM224" s="40"/>
      <c r="AN224" s="40"/>
      <c r="AO224" s="40"/>
      <c r="AP224" s="40"/>
      <c r="AQ224" s="40"/>
      <c r="AR224" s="40"/>
      <c r="AS224" s="40"/>
      <c r="AT224" s="40"/>
      <c r="AU224" s="40"/>
    </row>
    <row r="225">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c r="AK225" s="40"/>
      <c r="AL225" s="40"/>
      <c r="AM225" s="40"/>
      <c r="AN225" s="40"/>
      <c r="AO225" s="40"/>
      <c r="AP225" s="40"/>
      <c r="AQ225" s="40"/>
      <c r="AR225" s="40"/>
      <c r="AS225" s="40"/>
      <c r="AT225" s="40"/>
      <c r="AU225" s="40"/>
    </row>
    <row r="226">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c r="AP226" s="40"/>
      <c r="AQ226" s="40"/>
      <c r="AR226" s="40"/>
      <c r="AS226" s="40"/>
      <c r="AT226" s="40"/>
      <c r="AU226" s="40"/>
    </row>
    <row r="227">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40"/>
      <c r="AO227" s="40"/>
      <c r="AP227" s="40"/>
      <c r="AQ227" s="40"/>
      <c r="AR227" s="40"/>
      <c r="AS227" s="40"/>
      <c r="AT227" s="40"/>
      <c r="AU227" s="40"/>
    </row>
    <row r="228">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c r="AL228" s="40"/>
      <c r="AM228" s="40"/>
      <c r="AN228" s="40"/>
      <c r="AO228" s="40"/>
      <c r="AP228" s="40"/>
      <c r="AQ228" s="40"/>
      <c r="AR228" s="40"/>
      <c r="AS228" s="40"/>
      <c r="AT228" s="40"/>
      <c r="AU228" s="40"/>
    </row>
    <row r="229">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c r="AK229" s="40"/>
      <c r="AL229" s="40"/>
      <c r="AM229" s="40"/>
      <c r="AN229" s="40"/>
      <c r="AO229" s="40"/>
      <c r="AP229" s="40"/>
      <c r="AQ229" s="40"/>
      <c r="AR229" s="40"/>
      <c r="AS229" s="40"/>
      <c r="AT229" s="40"/>
      <c r="AU229" s="40"/>
    </row>
    <row r="230">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c r="AP230" s="40"/>
      <c r="AQ230" s="40"/>
      <c r="AR230" s="40"/>
      <c r="AS230" s="40"/>
      <c r="AT230" s="40"/>
      <c r="AU230" s="40"/>
    </row>
    <row r="231">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c r="AL231" s="40"/>
      <c r="AM231" s="40"/>
      <c r="AN231" s="40"/>
      <c r="AO231" s="40"/>
      <c r="AP231" s="40"/>
      <c r="AQ231" s="40"/>
      <c r="AR231" s="40"/>
      <c r="AS231" s="40"/>
      <c r="AT231" s="40"/>
      <c r="AU231" s="40"/>
    </row>
    <row r="232">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c r="AL232" s="40"/>
      <c r="AM232" s="40"/>
      <c r="AN232" s="40"/>
      <c r="AO232" s="40"/>
      <c r="AP232" s="40"/>
      <c r="AQ232" s="40"/>
      <c r="AR232" s="40"/>
      <c r="AS232" s="40"/>
      <c r="AT232" s="40"/>
      <c r="AU232" s="40"/>
    </row>
    <row r="233">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c r="AL233" s="40"/>
      <c r="AM233" s="40"/>
      <c r="AN233" s="40"/>
      <c r="AO233" s="40"/>
      <c r="AP233" s="40"/>
      <c r="AQ233" s="40"/>
      <c r="AR233" s="40"/>
      <c r="AS233" s="40"/>
      <c r="AT233" s="40"/>
      <c r="AU233" s="40"/>
    </row>
    <row r="234">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c r="AK234" s="40"/>
      <c r="AL234" s="40"/>
      <c r="AM234" s="40"/>
      <c r="AN234" s="40"/>
      <c r="AO234" s="40"/>
      <c r="AP234" s="40"/>
      <c r="AQ234" s="40"/>
      <c r="AR234" s="40"/>
      <c r="AS234" s="40"/>
      <c r="AT234" s="40"/>
      <c r="AU234" s="40"/>
    </row>
    <row r="235">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c r="AL235" s="40"/>
      <c r="AM235" s="40"/>
      <c r="AN235" s="40"/>
      <c r="AO235" s="40"/>
      <c r="AP235" s="40"/>
      <c r="AQ235" s="40"/>
      <c r="AR235" s="40"/>
      <c r="AS235" s="40"/>
      <c r="AT235" s="40"/>
      <c r="AU235" s="40"/>
    </row>
    <row r="236">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40"/>
      <c r="AN236" s="40"/>
      <c r="AO236" s="40"/>
      <c r="AP236" s="40"/>
      <c r="AQ236" s="40"/>
      <c r="AR236" s="40"/>
      <c r="AS236" s="40"/>
      <c r="AT236" s="40"/>
      <c r="AU236" s="40"/>
    </row>
    <row r="237">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c r="AK237" s="40"/>
      <c r="AL237" s="40"/>
      <c r="AM237" s="40"/>
      <c r="AN237" s="40"/>
      <c r="AO237" s="40"/>
      <c r="AP237" s="40"/>
      <c r="AQ237" s="40"/>
      <c r="AR237" s="40"/>
      <c r="AS237" s="40"/>
      <c r="AT237" s="40"/>
      <c r="AU237" s="40"/>
    </row>
    <row r="238">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c r="AL238" s="40"/>
      <c r="AM238" s="40"/>
      <c r="AN238" s="40"/>
      <c r="AO238" s="40"/>
      <c r="AP238" s="40"/>
      <c r="AQ238" s="40"/>
      <c r="AR238" s="40"/>
      <c r="AS238" s="40"/>
      <c r="AT238" s="40"/>
      <c r="AU238" s="40"/>
    </row>
    <row r="239">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c r="AL239" s="40"/>
      <c r="AM239" s="40"/>
      <c r="AN239" s="40"/>
      <c r="AO239" s="40"/>
      <c r="AP239" s="40"/>
      <c r="AQ239" s="40"/>
      <c r="AR239" s="40"/>
      <c r="AS239" s="40"/>
      <c r="AT239" s="40"/>
      <c r="AU239" s="40"/>
    </row>
    <row r="240">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40"/>
      <c r="AO240" s="40"/>
      <c r="AP240" s="40"/>
      <c r="AQ240" s="40"/>
      <c r="AR240" s="40"/>
      <c r="AS240" s="40"/>
      <c r="AT240" s="40"/>
      <c r="AU240" s="40"/>
    </row>
    <row r="241">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c r="AL241" s="40"/>
      <c r="AM241" s="40"/>
      <c r="AN241" s="40"/>
      <c r="AO241" s="40"/>
      <c r="AP241" s="40"/>
      <c r="AQ241" s="40"/>
      <c r="AR241" s="40"/>
      <c r="AS241" s="40"/>
      <c r="AT241" s="40"/>
      <c r="AU241" s="40"/>
    </row>
    <row r="242">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c r="AL242" s="40"/>
      <c r="AM242" s="40"/>
      <c r="AN242" s="40"/>
      <c r="AO242" s="40"/>
      <c r="AP242" s="40"/>
      <c r="AQ242" s="40"/>
      <c r="AR242" s="40"/>
      <c r="AS242" s="40"/>
      <c r="AT242" s="40"/>
      <c r="AU242" s="40"/>
    </row>
    <row r="243">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c r="AL243" s="40"/>
      <c r="AM243" s="40"/>
      <c r="AN243" s="40"/>
      <c r="AO243" s="40"/>
      <c r="AP243" s="40"/>
      <c r="AQ243" s="40"/>
      <c r="AR243" s="40"/>
      <c r="AS243" s="40"/>
      <c r="AT243" s="40"/>
      <c r="AU243" s="40"/>
    </row>
    <row r="244">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c r="AL244" s="40"/>
      <c r="AM244" s="40"/>
      <c r="AN244" s="40"/>
      <c r="AO244" s="40"/>
      <c r="AP244" s="40"/>
      <c r="AQ244" s="40"/>
      <c r="AR244" s="40"/>
      <c r="AS244" s="40"/>
      <c r="AT244" s="40"/>
      <c r="AU244" s="40"/>
    </row>
    <row r="245">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c r="AQ245" s="40"/>
      <c r="AR245" s="40"/>
      <c r="AS245" s="40"/>
      <c r="AT245" s="40"/>
      <c r="AU245" s="40"/>
    </row>
    <row r="246">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c r="AK246" s="40"/>
      <c r="AL246" s="40"/>
      <c r="AM246" s="40"/>
      <c r="AN246" s="40"/>
      <c r="AO246" s="40"/>
      <c r="AP246" s="40"/>
      <c r="AQ246" s="40"/>
      <c r="AR246" s="40"/>
      <c r="AS246" s="40"/>
      <c r="AT246" s="40"/>
      <c r="AU246" s="40"/>
    </row>
    <row r="247">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40"/>
      <c r="AO247" s="40"/>
      <c r="AP247" s="40"/>
      <c r="AQ247" s="40"/>
      <c r="AR247" s="40"/>
      <c r="AS247" s="40"/>
      <c r="AT247" s="40"/>
      <c r="AU247" s="40"/>
    </row>
    <row r="248">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c r="AK248" s="40"/>
      <c r="AL248" s="40"/>
      <c r="AM248" s="40"/>
      <c r="AN248" s="40"/>
      <c r="AO248" s="40"/>
      <c r="AP248" s="40"/>
      <c r="AQ248" s="40"/>
      <c r="AR248" s="40"/>
      <c r="AS248" s="40"/>
      <c r="AT248" s="40"/>
      <c r="AU248" s="40"/>
    </row>
    <row r="249">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40"/>
      <c r="AL249" s="40"/>
      <c r="AM249" s="40"/>
      <c r="AN249" s="40"/>
      <c r="AO249" s="40"/>
      <c r="AP249" s="40"/>
      <c r="AQ249" s="40"/>
      <c r="AR249" s="40"/>
      <c r="AS249" s="40"/>
      <c r="AT249" s="40"/>
      <c r="AU249" s="40"/>
    </row>
    <row r="250">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c r="AK250" s="40"/>
      <c r="AL250" s="40"/>
      <c r="AM250" s="40"/>
      <c r="AN250" s="40"/>
      <c r="AO250" s="40"/>
      <c r="AP250" s="40"/>
      <c r="AQ250" s="40"/>
      <c r="AR250" s="40"/>
      <c r="AS250" s="40"/>
      <c r="AT250" s="40"/>
      <c r="AU250" s="40"/>
    </row>
    <row r="251">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c r="AJ251" s="40"/>
      <c r="AK251" s="40"/>
      <c r="AL251" s="40"/>
      <c r="AM251" s="40"/>
      <c r="AN251" s="40"/>
      <c r="AO251" s="40"/>
      <c r="AP251" s="40"/>
      <c r="AQ251" s="40"/>
      <c r="AR251" s="40"/>
      <c r="AS251" s="40"/>
      <c r="AT251" s="40"/>
      <c r="AU251" s="40"/>
    </row>
    <row r="252">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c r="AJ252" s="40"/>
      <c r="AK252" s="40"/>
      <c r="AL252" s="40"/>
      <c r="AM252" s="40"/>
      <c r="AN252" s="40"/>
      <c r="AO252" s="40"/>
      <c r="AP252" s="40"/>
      <c r="AQ252" s="40"/>
      <c r="AR252" s="40"/>
      <c r="AS252" s="40"/>
      <c r="AT252" s="40"/>
      <c r="AU252" s="40"/>
    </row>
    <row r="253">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c r="AI253" s="40"/>
      <c r="AJ253" s="40"/>
      <c r="AK253" s="40"/>
      <c r="AL253" s="40"/>
      <c r="AM253" s="40"/>
      <c r="AN253" s="40"/>
      <c r="AO253" s="40"/>
      <c r="AP253" s="40"/>
      <c r="AQ253" s="40"/>
      <c r="AR253" s="40"/>
      <c r="AS253" s="40"/>
      <c r="AT253" s="40"/>
      <c r="AU253" s="40"/>
    </row>
    <row r="254">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c r="AK254" s="40"/>
      <c r="AL254" s="40"/>
      <c r="AM254" s="40"/>
      <c r="AN254" s="40"/>
      <c r="AO254" s="40"/>
      <c r="AP254" s="40"/>
      <c r="AQ254" s="40"/>
      <c r="AR254" s="40"/>
      <c r="AS254" s="40"/>
      <c r="AT254" s="40"/>
      <c r="AU254" s="40"/>
    </row>
    <row r="255">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c r="AL255" s="40"/>
      <c r="AM255" s="40"/>
      <c r="AN255" s="40"/>
      <c r="AO255" s="40"/>
      <c r="AP255" s="40"/>
      <c r="AQ255" s="40"/>
      <c r="AR255" s="40"/>
      <c r="AS255" s="40"/>
      <c r="AT255" s="40"/>
      <c r="AU255" s="40"/>
    </row>
    <row r="256">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c r="AL256" s="40"/>
      <c r="AM256" s="40"/>
      <c r="AN256" s="40"/>
      <c r="AO256" s="40"/>
      <c r="AP256" s="40"/>
      <c r="AQ256" s="40"/>
      <c r="AR256" s="40"/>
      <c r="AS256" s="40"/>
      <c r="AT256" s="40"/>
      <c r="AU256" s="40"/>
    </row>
    <row r="257">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c r="AJ257" s="40"/>
      <c r="AK257" s="40"/>
      <c r="AL257" s="40"/>
      <c r="AM257" s="40"/>
      <c r="AN257" s="40"/>
      <c r="AO257" s="40"/>
      <c r="AP257" s="40"/>
      <c r="AQ257" s="40"/>
      <c r="AR257" s="40"/>
      <c r="AS257" s="40"/>
      <c r="AT257" s="40"/>
      <c r="AU257" s="40"/>
    </row>
    <row r="258">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c r="AH258" s="40"/>
      <c r="AI258" s="40"/>
      <c r="AJ258" s="40"/>
      <c r="AK258" s="40"/>
      <c r="AL258" s="40"/>
      <c r="AM258" s="40"/>
      <c r="AN258" s="40"/>
      <c r="AO258" s="40"/>
      <c r="AP258" s="40"/>
      <c r="AQ258" s="40"/>
      <c r="AR258" s="40"/>
      <c r="AS258" s="40"/>
      <c r="AT258" s="40"/>
      <c r="AU258" s="40"/>
    </row>
    <row r="259">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c r="AJ259" s="40"/>
      <c r="AK259" s="40"/>
      <c r="AL259" s="40"/>
      <c r="AM259" s="40"/>
      <c r="AN259" s="40"/>
      <c r="AO259" s="40"/>
      <c r="AP259" s="40"/>
      <c r="AQ259" s="40"/>
      <c r="AR259" s="40"/>
      <c r="AS259" s="40"/>
      <c r="AT259" s="40"/>
      <c r="AU259" s="40"/>
    </row>
    <row r="260">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c r="AJ260" s="40"/>
      <c r="AK260" s="40"/>
      <c r="AL260" s="40"/>
      <c r="AM260" s="40"/>
      <c r="AN260" s="40"/>
      <c r="AO260" s="40"/>
      <c r="AP260" s="40"/>
      <c r="AQ260" s="40"/>
      <c r="AR260" s="40"/>
      <c r="AS260" s="40"/>
      <c r="AT260" s="40"/>
      <c r="AU260" s="40"/>
    </row>
    <row r="261">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40"/>
      <c r="AK261" s="40"/>
      <c r="AL261" s="40"/>
      <c r="AM261" s="40"/>
      <c r="AN261" s="40"/>
      <c r="AO261" s="40"/>
      <c r="AP261" s="40"/>
      <c r="AQ261" s="40"/>
      <c r="AR261" s="40"/>
      <c r="AS261" s="40"/>
      <c r="AT261" s="40"/>
      <c r="AU261" s="40"/>
    </row>
    <row r="262">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c r="AK262" s="40"/>
      <c r="AL262" s="40"/>
      <c r="AM262" s="40"/>
      <c r="AN262" s="40"/>
      <c r="AO262" s="40"/>
      <c r="AP262" s="40"/>
      <c r="AQ262" s="40"/>
      <c r="AR262" s="40"/>
      <c r="AS262" s="40"/>
      <c r="AT262" s="40"/>
      <c r="AU262" s="40"/>
    </row>
    <row r="263">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c r="AK263" s="40"/>
      <c r="AL263" s="40"/>
      <c r="AM263" s="40"/>
      <c r="AN263" s="40"/>
      <c r="AO263" s="40"/>
      <c r="AP263" s="40"/>
      <c r="AQ263" s="40"/>
      <c r="AR263" s="40"/>
      <c r="AS263" s="40"/>
      <c r="AT263" s="40"/>
      <c r="AU263" s="40"/>
    </row>
    <row r="264">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c r="AK264" s="40"/>
      <c r="AL264" s="40"/>
      <c r="AM264" s="40"/>
      <c r="AN264" s="40"/>
      <c r="AO264" s="40"/>
      <c r="AP264" s="40"/>
      <c r="AQ264" s="40"/>
      <c r="AR264" s="40"/>
      <c r="AS264" s="40"/>
      <c r="AT264" s="40"/>
      <c r="AU264" s="40"/>
    </row>
    <row r="265">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row>
    <row r="266">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c r="AJ266" s="40"/>
      <c r="AK266" s="40"/>
      <c r="AL266" s="40"/>
      <c r="AM266" s="40"/>
      <c r="AN266" s="40"/>
      <c r="AO266" s="40"/>
      <c r="AP266" s="40"/>
      <c r="AQ266" s="40"/>
      <c r="AR266" s="40"/>
      <c r="AS266" s="40"/>
      <c r="AT266" s="40"/>
      <c r="AU266" s="40"/>
    </row>
    <row r="267">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c r="AL267" s="40"/>
      <c r="AM267" s="40"/>
      <c r="AN267" s="40"/>
      <c r="AO267" s="40"/>
      <c r="AP267" s="40"/>
      <c r="AQ267" s="40"/>
      <c r="AR267" s="40"/>
      <c r="AS267" s="40"/>
      <c r="AT267" s="40"/>
      <c r="AU267" s="40"/>
    </row>
    <row r="268">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row>
    <row r="269">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40"/>
      <c r="AO269" s="40"/>
      <c r="AP269" s="40"/>
      <c r="AQ269" s="40"/>
      <c r="AR269" s="40"/>
      <c r="AS269" s="40"/>
      <c r="AT269" s="40"/>
      <c r="AU269" s="40"/>
    </row>
    <row r="270">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40"/>
      <c r="AO270" s="40"/>
      <c r="AP270" s="40"/>
      <c r="AQ270" s="40"/>
      <c r="AR270" s="40"/>
      <c r="AS270" s="40"/>
      <c r="AT270" s="40"/>
      <c r="AU270" s="40"/>
    </row>
    <row r="271">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row>
    <row r="272">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c r="AJ272" s="40"/>
      <c r="AK272" s="40"/>
      <c r="AL272" s="40"/>
      <c r="AM272" s="40"/>
      <c r="AN272" s="40"/>
      <c r="AO272" s="40"/>
      <c r="AP272" s="40"/>
      <c r="AQ272" s="40"/>
      <c r="AR272" s="40"/>
      <c r="AS272" s="40"/>
      <c r="AT272" s="40"/>
      <c r="AU272" s="40"/>
    </row>
    <row r="273">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c r="AH273" s="40"/>
      <c r="AI273" s="40"/>
      <c r="AJ273" s="40"/>
      <c r="AK273" s="40"/>
      <c r="AL273" s="40"/>
      <c r="AM273" s="40"/>
      <c r="AN273" s="40"/>
      <c r="AO273" s="40"/>
      <c r="AP273" s="40"/>
      <c r="AQ273" s="40"/>
      <c r="AR273" s="40"/>
      <c r="AS273" s="40"/>
      <c r="AT273" s="40"/>
      <c r="AU273" s="40"/>
    </row>
    <row r="274">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row>
    <row r="275">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c r="AK275" s="40"/>
      <c r="AL275" s="40"/>
      <c r="AM275" s="40"/>
      <c r="AN275" s="40"/>
      <c r="AO275" s="40"/>
      <c r="AP275" s="40"/>
      <c r="AQ275" s="40"/>
      <c r="AR275" s="40"/>
      <c r="AS275" s="40"/>
      <c r="AT275" s="40"/>
      <c r="AU275" s="40"/>
    </row>
    <row r="276">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c r="AK276" s="40"/>
      <c r="AL276" s="40"/>
      <c r="AM276" s="40"/>
      <c r="AN276" s="40"/>
      <c r="AO276" s="40"/>
      <c r="AP276" s="40"/>
      <c r="AQ276" s="40"/>
      <c r="AR276" s="40"/>
      <c r="AS276" s="40"/>
      <c r="AT276" s="40"/>
      <c r="AU276" s="40"/>
    </row>
    <row r="277">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row>
    <row r="278">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c r="AK278" s="40"/>
      <c r="AL278" s="40"/>
      <c r="AM278" s="40"/>
      <c r="AN278" s="40"/>
      <c r="AO278" s="40"/>
      <c r="AP278" s="40"/>
      <c r="AQ278" s="40"/>
      <c r="AR278" s="40"/>
      <c r="AS278" s="40"/>
      <c r="AT278" s="40"/>
      <c r="AU278" s="40"/>
    </row>
    <row r="279">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c r="AK279" s="40"/>
      <c r="AL279" s="40"/>
      <c r="AM279" s="40"/>
      <c r="AN279" s="40"/>
      <c r="AO279" s="40"/>
      <c r="AP279" s="40"/>
      <c r="AQ279" s="40"/>
      <c r="AR279" s="40"/>
      <c r="AS279" s="40"/>
      <c r="AT279" s="40"/>
      <c r="AU279" s="40"/>
    </row>
    <row r="280">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row>
    <row r="281">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c r="AH281" s="40"/>
      <c r="AI281" s="40"/>
      <c r="AJ281" s="40"/>
      <c r="AK281" s="40"/>
      <c r="AL281" s="40"/>
      <c r="AM281" s="40"/>
      <c r="AN281" s="40"/>
      <c r="AO281" s="40"/>
      <c r="AP281" s="40"/>
      <c r="AQ281" s="40"/>
      <c r="AR281" s="40"/>
      <c r="AS281" s="40"/>
      <c r="AT281" s="40"/>
      <c r="AU281" s="40"/>
    </row>
    <row r="282">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c r="AK282" s="40"/>
      <c r="AL282" s="40"/>
      <c r="AM282" s="40"/>
      <c r="AN282" s="40"/>
      <c r="AO282" s="40"/>
      <c r="AP282" s="40"/>
      <c r="AQ282" s="40"/>
      <c r="AR282" s="40"/>
      <c r="AS282" s="40"/>
      <c r="AT282" s="40"/>
      <c r="AU282" s="40"/>
    </row>
    <row r="283">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row>
    <row r="284">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c r="AK284" s="40"/>
      <c r="AL284" s="40"/>
      <c r="AM284" s="40"/>
      <c r="AN284" s="40"/>
      <c r="AO284" s="40"/>
      <c r="AP284" s="40"/>
      <c r="AQ284" s="40"/>
      <c r="AR284" s="40"/>
      <c r="AS284" s="40"/>
      <c r="AT284" s="40"/>
      <c r="AU284" s="40"/>
    </row>
    <row r="285">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c r="AK285" s="40"/>
      <c r="AL285" s="40"/>
      <c r="AM285" s="40"/>
      <c r="AN285" s="40"/>
      <c r="AO285" s="40"/>
      <c r="AP285" s="40"/>
      <c r="AQ285" s="40"/>
      <c r="AR285" s="40"/>
      <c r="AS285" s="40"/>
      <c r="AT285" s="40"/>
      <c r="AU285" s="40"/>
    </row>
    <row r="286">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row>
    <row r="287">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c r="AK287" s="40"/>
      <c r="AL287" s="40"/>
      <c r="AM287" s="40"/>
      <c r="AN287" s="40"/>
      <c r="AO287" s="40"/>
      <c r="AP287" s="40"/>
      <c r="AQ287" s="40"/>
      <c r="AR287" s="40"/>
      <c r="AS287" s="40"/>
      <c r="AT287" s="40"/>
      <c r="AU287" s="40"/>
    </row>
    <row r="288">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c r="AK288" s="40"/>
      <c r="AL288" s="40"/>
      <c r="AM288" s="40"/>
      <c r="AN288" s="40"/>
      <c r="AO288" s="40"/>
      <c r="AP288" s="40"/>
      <c r="AQ288" s="40"/>
      <c r="AR288" s="40"/>
      <c r="AS288" s="40"/>
      <c r="AT288" s="40"/>
      <c r="AU288" s="40"/>
    </row>
    <row r="289">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c r="AK289" s="40"/>
      <c r="AL289" s="40"/>
      <c r="AM289" s="40"/>
      <c r="AN289" s="40"/>
      <c r="AO289" s="40"/>
      <c r="AP289" s="40"/>
      <c r="AQ289" s="40"/>
      <c r="AR289" s="40"/>
      <c r="AS289" s="40"/>
      <c r="AT289" s="40"/>
      <c r="AU289" s="40"/>
    </row>
    <row r="290">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c r="AH290" s="40"/>
      <c r="AI290" s="40"/>
      <c r="AJ290" s="40"/>
      <c r="AK290" s="40"/>
      <c r="AL290" s="40"/>
      <c r="AM290" s="40"/>
      <c r="AN290" s="40"/>
      <c r="AO290" s="40"/>
      <c r="AP290" s="40"/>
      <c r="AQ290" s="40"/>
      <c r="AR290" s="40"/>
      <c r="AS290" s="40"/>
      <c r="AT290" s="40"/>
      <c r="AU290" s="40"/>
    </row>
    <row r="291">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c r="AK291" s="40"/>
      <c r="AL291" s="40"/>
      <c r="AM291" s="40"/>
      <c r="AN291" s="40"/>
      <c r="AO291" s="40"/>
      <c r="AP291" s="40"/>
      <c r="AQ291" s="40"/>
      <c r="AR291" s="40"/>
      <c r="AS291" s="40"/>
      <c r="AT291" s="40"/>
      <c r="AU291" s="40"/>
    </row>
    <row r="292">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c r="AK292" s="40"/>
      <c r="AL292" s="40"/>
      <c r="AM292" s="40"/>
      <c r="AN292" s="40"/>
      <c r="AO292" s="40"/>
      <c r="AP292" s="40"/>
      <c r="AQ292" s="40"/>
      <c r="AR292" s="40"/>
      <c r="AS292" s="40"/>
      <c r="AT292" s="40"/>
      <c r="AU292" s="40"/>
    </row>
    <row r="293">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c r="AK293" s="40"/>
      <c r="AL293" s="40"/>
      <c r="AM293" s="40"/>
      <c r="AN293" s="40"/>
      <c r="AO293" s="40"/>
      <c r="AP293" s="40"/>
      <c r="AQ293" s="40"/>
      <c r="AR293" s="40"/>
      <c r="AS293" s="40"/>
      <c r="AT293" s="40"/>
      <c r="AU293" s="40"/>
    </row>
    <row r="294">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40"/>
      <c r="AE294" s="40"/>
      <c r="AF294" s="40"/>
      <c r="AG294" s="40"/>
      <c r="AH294" s="40"/>
      <c r="AI294" s="40"/>
      <c r="AJ294" s="40"/>
      <c r="AK294" s="40"/>
      <c r="AL294" s="40"/>
      <c r="AM294" s="40"/>
      <c r="AN294" s="40"/>
      <c r="AO294" s="40"/>
      <c r="AP294" s="40"/>
      <c r="AQ294" s="40"/>
      <c r="AR294" s="40"/>
      <c r="AS294" s="40"/>
      <c r="AT294" s="40"/>
      <c r="AU294" s="40"/>
    </row>
    <row r="295">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c r="AD295" s="40"/>
      <c r="AE295" s="40"/>
      <c r="AF295" s="40"/>
      <c r="AG295" s="40"/>
      <c r="AH295" s="40"/>
      <c r="AI295" s="40"/>
      <c r="AJ295" s="40"/>
      <c r="AK295" s="40"/>
      <c r="AL295" s="40"/>
      <c r="AM295" s="40"/>
      <c r="AN295" s="40"/>
      <c r="AO295" s="40"/>
      <c r="AP295" s="40"/>
      <c r="AQ295" s="40"/>
      <c r="AR295" s="40"/>
      <c r="AS295" s="40"/>
      <c r="AT295" s="40"/>
      <c r="AU295" s="40"/>
    </row>
    <row r="296">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c r="AH296" s="40"/>
      <c r="AI296" s="40"/>
      <c r="AJ296" s="40"/>
      <c r="AK296" s="40"/>
      <c r="AL296" s="40"/>
      <c r="AM296" s="40"/>
      <c r="AN296" s="40"/>
      <c r="AO296" s="40"/>
      <c r="AP296" s="40"/>
      <c r="AQ296" s="40"/>
      <c r="AR296" s="40"/>
      <c r="AS296" s="40"/>
      <c r="AT296" s="40"/>
      <c r="AU296" s="40"/>
    </row>
    <row r="297">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c r="AK297" s="40"/>
      <c r="AL297" s="40"/>
      <c r="AM297" s="40"/>
      <c r="AN297" s="40"/>
      <c r="AO297" s="40"/>
      <c r="AP297" s="40"/>
      <c r="AQ297" s="40"/>
      <c r="AR297" s="40"/>
      <c r="AS297" s="40"/>
      <c r="AT297" s="40"/>
      <c r="AU297" s="40"/>
    </row>
    <row r="298">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c r="AK298" s="40"/>
      <c r="AL298" s="40"/>
      <c r="AM298" s="40"/>
      <c r="AN298" s="40"/>
      <c r="AO298" s="40"/>
      <c r="AP298" s="40"/>
      <c r="AQ298" s="40"/>
      <c r="AR298" s="40"/>
      <c r="AS298" s="40"/>
      <c r="AT298" s="40"/>
      <c r="AU298" s="40"/>
    </row>
    <row r="299">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40"/>
      <c r="AE299" s="40"/>
      <c r="AF299" s="40"/>
      <c r="AG299" s="40"/>
      <c r="AH299" s="40"/>
      <c r="AI299" s="40"/>
      <c r="AJ299" s="40"/>
      <c r="AK299" s="40"/>
      <c r="AL299" s="40"/>
      <c r="AM299" s="40"/>
      <c r="AN299" s="40"/>
      <c r="AO299" s="40"/>
      <c r="AP299" s="40"/>
      <c r="AQ299" s="40"/>
      <c r="AR299" s="40"/>
      <c r="AS299" s="40"/>
      <c r="AT299" s="40"/>
      <c r="AU299" s="40"/>
    </row>
    <row r="300">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c r="AD300" s="40"/>
      <c r="AE300" s="40"/>
      <c r="AF300" s="40"/>
      <c r="AG300" s="40"/>
      <c r="AH300" s="40"/>
      <c r="AI300" s="40"/>
      <c r="AJ300" s="40"/>
      <c r="AK300" s="40"/>
      <c r="AL300" s="40"/>
      <c r="AM300" s="40"/>
      <c r="AN300" s="40"/>
      <c r="AO300" s="40"/>
      <c r="AP300" s="40"/>
      <c r="AQ300" s="40"/>
      <c r="AR300" s="40"/>
      <c r="AS300" s="40"/>
      <c r="AT300" s="40"/>
      <c r="AU300" s="40"/>
    </row>
    <row r="301">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c r="AD301" s="40"/>
      <c r="AE301" s="40"/>
      <c r="AF301" s="40"/>
      <c r="AG301" s="40"/>
      <c r="AH301" s="40"/>
      <c r="AI301" s="40"/>
      <c r="AJ301" s="40"/>
      <c r="AK301" s="40"/>
      <c r="AL301" s="40"/>
      <c r="AM301" s="40"/>
      <c r="AN301" s="40"/>
      <c r="AO301" s="40"/>
      <c r="AP301" s="40"/>
      <c r="AQ301" s="40"/>
      <c r="AR301" s="40"/>
      <c r="AS301" s="40"/>
      <c r="AT301" s="40"/>
      <c r="AU301" s="40"/>
    </row>
    <row r="302">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40"/>
      <c r="AE302" s="40"/>
      <c r="AF302" s="40"/>
      <c r="AG302" s="40"/>
      <c r="AH302" s="40"/>
      <c r="AI302" s="40"/>
      <c r="AJ302" s="40"/>
      <c r="AK302" s="40"/>
      <c r="AL302" s="40"/>
      <c r="AM302" s="40"/>
      <c r="AN302" s="40"/>
      <c r="AO302" s="40"/>
      <c r="AP302" s="40"/>
      <c r="AQ302" s="40"/>
      <c r="AR302" s="40"/>
      <c r="AS302" s="40"/>
      <c r="AT302" s="40"/>
      <c r="AU302" s="40"/>
    </row>
    <row r="303">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40"/>
      <c r="AE303" s="40"/>
      <c r="AF303" s="40"/>
      <c r="AG303" s="40"/>
      <c r="AH303" s="40"/>
      <c r="AI303" s="40"/>
      <c r="AJ303" s="40"/>
      <c r="AK303" s="40"/>
      <c r="AL303" s="40"/>
      <c r="AM303" s="40"/>
      <c r="AN303" s="40"/>
      <c r="AO303" s="40"/>
      <c r="AP303" s="40"/>
      <c r="AQ303" s="40"/>
      <c r="AR303" s="40"/>
      <c r="AS303" s="40"/>
      <c r="AT303" s="40"/>
      <c r="AU303" s="40"/>
    </row>
    <row r="304">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40"/>
      <c r="AE304" s="40"/>
      <c r="AF304" s="40"/>
      <c r="AG304" s="40"/>
      <c r="AH304" s="40"/>
      <c r="AI304" s="40"/>
      <c r="AJ304" s="40"/>
      <c r="AK304" s="40"/>
      <c r="AL304" s="40"/>
      <c r="AM304" s="40"/>
      <c r="AN304" s="40"/>
      <c r="AO304" s="40"/>
      <c r="AP304" s="40"/>
      <c r="AQ304" s="40"/>
      <c r="AR304" s="40"/>
      <c r="AS304" s="40"/>
      <c r="AT304" s="40"/>
      <c r="AU304" s="40"/>
    </row>
    <row r="305">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40"/>
      <c r="AE305" s="40"/>
      <c r="AF305" s="40"/>
      <c r="AG305" s="40"/>
      <c r="AH305" s="40"/>
      <c r="AI305" s="40"/>
      <c r="AJ305" s="40"/>
      <c r="AK305" s="40"/>
      <c r="AL305" s="40"/>
      <c r="AM305" s="40"/>
      <c r="AN305" s="40"/>
      <c r="AO305" s="40"/>
      <c r="AP305" s="40"/>
      <c r="AQ305" s="40"/>
      <c r="AR305" s="40"/>
      <c r="AS305" s="40"/>
      <c r="AT305" s="40"/>
      <c r="AU305" s="40"/>
    </row>
    <row r="306">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c r="AH306" s="40"/>
      <c r="AI306" s="40"/>
      <c r="AJ306" s="40"/>
      <c r="AK306" s="40"/>
      <c r="AL306" s="40"/>
      <c r="AM306" s="40"/>
      <c r="AN306" s="40"/>
      <c r="AO306" s="40"/>
      <c r="AP306" s="40"/>
      <c r="AQ306" s="40"/>
      <c r="AR306" s="40"/>
      <c r="AS306" s="40"/>
      <c r="AT306" s="40"/>
      <c r="AU306" s="40"/>
    </row>
    <row r="307">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c r="AD307" s="40"/>
      <c r="AE307" s="40"/>
      <c r="AF307" s="40"/>
      <c r="AG307" s="40"/>
      <c r="AH307" s="40"/>
      <c r="AI307" s="40"/>
      <c r="AJ307" s="40"/>
      <c r="AK307" s="40"/>
      <c r="AL307" s="40"/>
      <c r="AM307" s="40"/>
      <c r="AN307" s="40"/>
      <c r="AO307" s="40"/>
      <c r="AP307" s="40"/>
      <c r="AQ307" s="40"/>
      <c r="AR307" s="40"/>
      <c r="AS307" s="40"/>
      <c r="AT307" s="40"/>
      <c r="AU307" s="40"/>
    </row>
    <row r="308">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40"/>
      <c r="AE308" s="40"/>
      <c r="AF308" s="40"/>
      <c r="AG308" s="40"/>
      <c r="AH308" s="40"/>
      <c r="AI308" s="40"/>
      <c r="AJ308" s="40"/>
      <c r="AK308" s="40"/>
      <c r="AL308" s="40"/>
      <c r="AM308" s="40"/>
      <c r="AN308" s="40"/>
      <c r="AO308" s="40"/>
      <c r="AP308" s="40"/>
      <c r="AQ308" s="40"/>
      <c r="AR308" s="40"/>
      <c r="AS308" s="40"/>
      <c r="AT308" s="40"/>
      <c r="AU308" s="40"/>
    </row>
    <row r="309">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40"/>
      <c r="AE309" s="40"/>
      <c r="AF309" s="40"/>
      <c r="AG309" s="40"/>
      <c r="AH309" s="40"/>
      <c r="AI309" s="40"/>
      <c r="AJ309" s="40"/>
      <c r="AK309" s="40"/>
      <c r="AL309" s="40"/>
      <c r="AM309" s="40"/>
      <c r="AN309" s="40"/>
      <c r="AO309" s="40"/>
      <c r="AP309" s="40"/>
      <c r="AQ309" s="40"/>
      <c r="AR309" s="40"/>
      <c r="AS309" s="40"/>
      <c r="AT309" s="40"/>
      <c r="AU309" s="40"/>
    </row>
    <row r="310">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c r="AH310" s="40"/>
      <c r="AI310" s="40"/>
      <c r="AJ310" s="40"/>
      <c r="AK310" s="40"/>
      <c r="AL310" s="40"/>
      <c r="AM310" s="40"/>
      <c r="AN310" s="40"/>
      <c r="AO310" s="40"/>
      <c r="AP310" s="40"/>
      <c r="AQ310" s="40"/>
      <c r="AR310" s="40"/>
      <c r="AS310" s="40"/>
      <c r="AT310" s="40"/>
      <c r="AU310" s="40"/>
    </row>
    <row r="311">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c r="AH311" s="40"/>
      <c r="AI311" s="40"/>
      <c r="AJ311" s="40"/>
      <c r="AK311" s="40"/>
      <c r="AL311" s="40"/>
      <c r="AM311" s="40"/>
      <c r="AN311" s="40"/>
      <c r="AO311" s="40"/>
      <c r="AP311" s="40"/>
      <c r="AQ311" s="40"/>
      <c r="AR311" s="40"/>
      <c r="AS311" s="40"/>
      <c r="AT311" s="40"/>
      <c r="AU311" s="40"/>
    </row>
    <row r="312">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c r="AI312" s="40"/>
      <c r="AJ312" s="40"/>
      <c r="AK312" s="40"/>
      <c r="AL312" s="40"/>
      <c r="AM312" s="40"/>
      <c r="AN312" s="40"/>
      <c r="AO312" s="40"/>
      <c r="AP312" s="40"/>
      <c r="AQ312" s="40"/>
      <c r="AR312" s="40"/>
      <c r="AS312" s="40"/>
      <c r="AT312" s="40"/>
      <c r="AU312" s="40"/>
    </row>
    <row r="313">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c r="AD313" s="40"/>
      <c r="AE313" s="40"/>
      <c r="AF313" s="40"/>
      <c r="AG313" s="40"/>
      <c r="AH313" s="40"/>
      <c r="AI313" s="40"/>
      <c r="AJ313" s="40"/>
      <c r="AK313" s="40"/>
      <c r="AL313" s="40"/>
      <c r="AM313" s="40"/>
      <c r="AN313" s="40"/>
      <c r="AO313" s="40"/>
      <c r="AP313" s="40"/>
      <c r="AQ313" s="40"/>
      <c r="AR313" s="40"/>
      <c r="AS313" s="40"/>
      <c r="AT313" s="40"/>
      <c r="AU313" s="40"/>
    </row>
    <row r="314">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c r="AD314" s="40"/>
      <c r="AE314" s="40"/>
      <c r="AF314" s="40"/>
      <c r="AG314" s="40"/>
      <c r="AH314" s="40"/>
      <c r="AI314" s="40"/>
      <c r="AJ314" s="40"/>
      <c r="AK314" s="40"/>
      <c r="AL314" s="40"/>
      <c r="AM314" s="40"/>
      <c r="AN314" s="40"/>
      <c r="AO314" s="40"/>
      <c r="AP314" s="40"/>
      <c r="AQ314" s="40"/>
      <c r="AR314" s="40"/>
      <c r="AS314" s="40"/>
      <c r="AT314" s="40"/>
      <c r="AU314" s="40"/>
    </row>
    <row r="315">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40"/>
      <c r="AE315" s="40"/>
      <c r="AF315" s="40"/>
      <c r="AG315" s="40"/>
      <c r="AH315" s="40"/>
      <c r="AI315" s="40"/>
      <c r="AJ315" s="40"/>
      <c r="AK315" s="40"/>
      <c r="AL315" s="40"/>
      <c r="AM315" s="40"/>
      <c r="AN315" s="40"/>
      <c r="AO315" s="40"/>
      <c r="AP315" s="40"/>
      <c r="AQ315" s="40"/>
      <c r="AR315" s="40"/>
      <c r="AS315" s="40"/>
      <c r="AT315" s="40"/>
      <c r="AU315" s="40"/>
    </row>
    <row r="316">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c r="AE316" s="40"/>
      <c r="AF316" s="40"/>
      <c r="AG316" s="40"/>
      <c r="AH316" s="40"/>
      <c r="AI316" s="40"/>
      <c r="AJ316" s="40"/>
      <c r="AK316" s="40"/>
      <c r="AL316" s="40"/>
      <c r="AM316" s="40"/>
      <c r="AN316" s="40"/>
      <c r="AO316" s="40"/>
      <c r="AP316" s="40"/>
      <c r="AQ316" s="40"/>
      <c r="AR316" s="40"/>
      <c r="AS316" s="40"/>
      <c r="AT316" s="40"/>
      <c r="AU316" s="40"/>
    </row>
    <row r="317">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c r="AE317" s="40"/>
      <c r="AF317" s="40"/>
      <c r="AG317" s="40"/>
      <c r="AH317" s="40"/>
      <c r="AI317" s="40"/>
      <c r="AJ317" s="40"/>
      <c r="AK317" s="40"/>
      <c r="AL317" s="40"/>
      <c r="AM317" s="40"/>
      <c r="AN317" s="40"/>
      <c r="AO317" s="40"/>
      <c r="AP317" s="40"/>
      <c r="AQ317" s="40"/>
      <c r="AR317" s="40"/>
      <c r="AS317" s="40"/>
      <c r="AT317" s="40"/>
      <c r="AU317" s="40"/>
    </row>
    <row r="318">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40"/>
      <c r="AE318" s="40"/>
      <c r="AF318" s="40"/>
      <c r="AG318" s="40"/>
      <c r="AH318" s="40"/>
      <c r="AI318" s="40"/>
      <c r="AJ318" s="40"/>
      <c r="AK318" s="40"/>
      <c r="AL318" s="40"/>
      <c r="AM318" s="40"/>
      <c r="AN318" s="40"/>
      <c r="AO318" s="40"/>
      <c r="AP318" s="40"/>
      <c r="AQ318" s="40"/>
      <c r="AR318" s="40"/>
      <c r="AS318" s="40"/>
      <c r="AT318" s="40"/>
      <c r="AU318" s="40"/>
    </row>
    <row r="319">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c r="AH319" s="40"/>
      <c r="AI319" s="40"/>
      <c r="AJ319" s="40"/>
      <c r="AK319" s="40"/>
      <c r="AL319" s="40"/>
      <c r="AM319" s="40"/>
      <c r="AN319" s="40"/>
      <c r="AO319" s="40"/>
      <c r="AP319" s="40"/>
      <c r="AQ319" s="40"/>
      <c r="AR319" s="40"/>
      <c r="AS319" s="40"/>
      <c r="AT319" s="40"/>
      <c r="AU319" s="40"/>
    </row>
    <row r="320">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c r="AH320" s="40"/>
      <c r="AI320" s="40"/>
      <c r="AJ320" s="40"/>
      <c r="AK320" s="40"/>
      <c r="AL320" s="40"/>
      <c r="AM320" s="40"/>
      <c r="AN320" s="40"/>
      <c r="AO320" s="40"/>
      <c r="AP320" s="40"/>
      <c r="AQ320" s="40"/>
      <c r="AR320" s="40"/>
      <c r="AS320" s="40"/>
      <c r="AT320" s="40"/>
      <c r="AU320" s="40"/>
    </row>
    <row r="321">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c r="AA321" s="40"/>
      <c r="AB321" s="40"/>
      <c r="AC321" s="40"/>
      <c r="AD321" s="40"/>
      <c r="AE321" s="40"/>
      <c r="AF321" s="40"/>
      <c r="AG321" s="40"/>
      <c r="AH321" s="40"/>
      <c r="AI321" s="40"/>
      <c r="AJ321" s="40"/>
      <c r="AK321" s="40"/>
      <c r="AL321" s="40"/>
      <c r="AM321" s="40"/>
      <c r="AN321" s="40"/>
      <c r="AO321" s="40"/>
      <c r="AP321" s="40"/>
      <c r="AQ321" s="40"/>
      <c r="AR321" s="40"/>
      <c r="AS321" s="40"/>
      <c r="AT321" s="40"/>
      <c r="AU321" s="40"/>
    </row>
    <row r="322">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c r="AA322" s="40"/>
      <c r="AB322" s="40"/>
      <c r="AC322" s="40"/>
      <c r="AD322" s="40"/>
      <c r="AE322" s="40"/>
      <c r="AF322" s="40"/>
      <c r="AG322" s="40"/>
      <c r="AH322" s="40"/>
      <c r="AI322" s="40"/>
      <c r="AJ322" s="40"/>
      <c r="AK322" s="40"/>
      <c r="AL322" s="40"/>
      <c r="AM322" s="40"/>
      <c r="AN322" s="40"/>
      <c r="AO322" s="40"/>
      <c r="AP322" s="40"/>
      <c r="AQ322" s="40"/>
      <c r="AR322" s="40"/>
      <c r="AS322" s="40"/>
      <c r="AT322" s="40"/>
      <c r="AU322" s="40"/>
    </row>
    <row r="323">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c r="AA323" s="40"/>
      <c r="AB323" s="40"/>
      <c r="AC323" s="40"/>
      <c r="AD323" s="40"/>
      <c r="AE323" s="40"/>
      <c r="AF323" s="40"/>
      <c r="AG323" s="40"/>
      <c r="AH323" s="40"/>
      <c r="AI323" s="40"/>
      <c r="AJ323" s="40"/>
      <c r="AK323" s="40"/>
      <c r="AL323" s="40"/>
      <c r="AM323" s="40"/>
      <c r="AN323" s="40"/>
      <c r="AO323" s="40"/>
      <c r="AP323" s="40"/>
      <c r="AQ323" s="40"/>
      <c r="AR323" s="40"/>
      <c r="AS323" s="40"/>
      <c r="AT323" s="40"/>
      <c r="AU323" s="40"/>
    </row>
    <row r="324">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c r="AE324" s="40"/>
      <c r="AF324" s="40"/>
      <c r="AG324" s="40"/>
      <c r="AH324" s="40"/>
      <c r="AI324" s="40"/>
      <c r="AJ324" s="40"/>
      <c r="AK324" s="40"/>
      <c r="AL324" s="40"/>
      <c r="AM324" s="40"/>
      <c r="AN324" s="40"/>
      <c r="AO324" s="40"/>
      <c r="AP324" s="40"/>
      <c r="AQ324" s="40"/>
      <c r="AR324" s="40"/>
      <c r="AS324" s="40"/>
      <c r="AT324" s="40"/>
      <c r="AU324" s="40"/>
    </row>
    <row r="325">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c r="AE325" s="40"/>
      <c r="AF325" s="40"/>
      <c r="AG325" s="40"/>
      <c r="AH325" s="40"/>
      <c r="AI325" s="40"/>
      <c r="AJ325" s="40"/>
      <c r="AK325" s="40"/>
      <c r="AL325" s="40"/>
      <c r="AM325" s="40"/>
      <c r="AN325" s="40"/>
      <c r="AO325" s="40"/>
      <c r="AP325" s="40"/>
      <c r="AQ325" s="40"/>
      <c r="AR325" s="40"/>
      <c r="AS325" s="40"/>
      <c r="AT325" s="40"/>
      <c r="AU325" s="40"/>
    </row>
    <row r="326">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40"/>
      <c r="AE326" s="40"/>
      <c r="AF326" s="40"/>
      <c r="AG326" s="40"/>
      <c r="AH326" s="40"/>
      <c r="AI326" s="40"/>
      <c r="AJ326" s="40"/>
      <c r="AK326" s="40"/>
      <c r="AL326" s="40"/>
      <c r="AM326" s="40"/>
      <c r="AN326" s="40"/>
      <c r="AO326" s="40"/>
      <c r="AP326" s="40"/>
      <c r="AQ326" s="40"/>
      <c r="AR326" s="40"/>
      <c r="AS326" s="40"/>
      <c r="AT326" s="40"/>
      <c r="AU326" s="40"/>
    </row>
    <row r="327">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c r="AC327" s="40"/>
      <c r="AD327" s="40"/>
      <c r="AE327" s="40"/>
      <c r="AF327" s="40"/>
      <c r="AG327" s="40"/>
      <c r="AH327" s="40"/>
      <c r="AI327" s="40"/>
      <c r="AJ327" s="40"/>
      <c r="AK327" s="40"/>
      <c r="AL327" s="40"/>
      <c r="AM327" s="40"/>
      <c r="AN327" s="40"/>
      <c r="AO327" s="40"/>
      <c r="AP327" s="40"/>
      <c r="AQ327" s="40"/>
      <c r="AR327" s="40"/>
      <c r="AS327" s="40"/>
      <c r="AT327" s="40"/>
      <c r="AU327" s="40"/>
    </row>
    <row r="328">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c r="AD328" s="40"/>
      <c r="AE328" s="40"/>
      <c r="AF328" s="40"/>
      <c r="AG328" s="40"/>
      <c r="AH328" s="40"/>
      <c r="AI328" s="40"/>
      <c r="AJ328" s="40"/>
      <c r="AK328" s="40"/>
      <c r="AL328" s="40"/>
      <c r="AM328" s="40"/>
      <c r="AN328" s="40"/>
      <c r="AO328" s="40"/>
      <c r="AP328" s="40"/>
      <c r="AQ328" s="40"/>
      <c r="AR328" s="40"/>
      <c r="AS328" s="40"/>
      <c r="AT328" s="40"/>
      <c r="AU328" s="40"/>
    </row>
    <row r="329">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c r="AD329" s="40"/>
      <c r="AE329" s="40"/>
      <c r="AF329" s="40"/>
      <c r="AG329" s="40"/>
      <c r="AH329" s="40"/>
      <c r="AI329" s="40"/>
      <c r="AJ329" s="40"/>
      <c r="AK329" s="40"/>
      <c r="AL329" s="40"/>
      <c r="AM329" s="40"/>
      <c r="AN329" s="40"/>
      <c r="AO329" s="40"/>
      <c r="AP329" s="40"/>
      <c r="AQ329" s="40"/>
      <c r="AR329" s="40"/>
      <c r="AS329" s="40"/>
      <c r="AT329" s="40"/>
      <c r="AU329" s="40"/>
    </row>
    <row r="330">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c r="AA330" s="40"/>
      <c r="AB330" s="40"/>
      <c r="AC330" s="40"/>
      <c r="AD330" s="40"/>
      <c r="AE330" s="40"/>
      <c r="AF330" s="40"/>
      <c r="AG330" s="40"/>
      <c r="AH330" s="40"/>
      <c r="AI330" s="40"/>
      <c r="AJ330" s="40"/>
      <c r="AK330" s="40"/>
      <c r="AL330" s="40"/>
      <c r="AM330" s="40"/>
      <c r="AN330" s="40"/>
      <c r="AO330" s="40"/>
      <c r="AP330" s="40"/>
      <c r="AQ330" s="40"/>
      <c r="AR330" s="40"/>
      <c r="AS330" s="40"/>
      <c r="AT330" s="40"/>
      <c r="AU330" s="40"/>
    </row>
    <row r="331">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40"/>
      <c r="AE331" s="40"/>
      <c r="AF331" s="40"/>
      <c r="AG331" s="40"/>
      <c r="AH331" s="40"/>
      <c r="AI331" s="40"/>
      <c r="AJ331" s="40"/>
      <c r="AK331" s="40"/>
      <c r="AL331" s="40"/>
      <c r="AM331" s="40"/>
      <c r="AN331" s="40"/>
      <c r="AO331" s="40"/>
      <c r="AP331" s="40"/>
      <c r="AQ331" s="40"/>
      <c r="AR331" s="40"/>
      <c r="AS331" s="40"/>
      <c r="AT331" s="40"/>
      <c r="AU331" s="40"/>
    </row>
    <row r="332">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c r="AD332" s="40"/>
      <c r="AE332" s="40"/>
      <c r="AF332" s="40"/>
      <c r="AG332" s="40"/>
      <c r="AH332" s="40"/>
      <c r="AI332" s="40"/>
      <c r="AJ332" s="40"/>
      <c r="AK332" s="40"/>
      <c r="AL332" s="40"/>
      <c r="AM332" s="40"/>
      <c r="AN332" s="40"/>
      <c r="AO332" s="40"/>
      <c r="AP332" s="40"/>
      <c r="AQ332" s="40"/>
      <c r="AR332" s="40"/>
      <c r="AS332" s="40"/>
      <c r="AT332" s="40"/>
      <c r="AU332" s="40"/>
    </row>
    <row r="333">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c r="AD333" s="40"/>
      <c r="AE333" s="40"/>
      <c r="AF333" s="40"/>
      <c r="AG333" s="40"/>
      <c r="AH333" s="40"/>
      <c r="AI333" s="40"/>
      <c r="AJ333" s="40"/>
      <c r="AK333" s="40"/>
      <c r="AL333" s="40"/>
      <c r="AM333" s="40"/>
      <c r="AN333" s="40"/>
      <c r="AO333" s="40"/>
      <c r="AP333" s="40"/>
      <c r="AQ333" s="40"/>
      <c r="AR333" s="40"/>
      <c r="AS333" s="40"/>
      <c r="AT333" s="40"/>
      <c r="AU333" s="40"/>
    </row>
    <row r="334">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c r="AD334" s="40"/>
      <c r="AE334" s="40"/>
      <c r="AF334" s="40"/>
      <c r="AG334" s="40"/>
      <c r="AH334" s="40"/>
      <c r="AI334" s="40"/>
      <c r="AJ334" s="40"/>
      <c r="AK334" s="40"/>
      <c r="AL334" s="40"/>
      <c r="AM334" s="40"/>
      <c r="AN334" s="40"/>
      <c r="AO334" s="40"/>
      <c r="AP334" s="40"/>
      <c r="AQ334" s="40"/>
      <c r="AR334" s="40"/>
      <c r="AS334" s="40"/>
      <c r="AT334" s="40"/>
      <c r="AU334" s="40"/>
    </row>
    <row r="335">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40"/>
      <c r="AE335" s="40"/>
      <c r="AF335" s="40"/>
      <c r="AG335" s="40"/>
      <c r="AH335" s="40"/>
      <c r="AI335" s="40"/>
      <c r="AJ335" s="40"/>
      <c r="AK335" s="40"/>
      <c r="AL335" s="40"/>
      <c r="AM335" s="40"/>
      <c r="AN335" s="40"/>
      <c r="AO335" s="40"/>
      <c r="AP335" s="40"/>
      <c r="AQ335" s="40"/>
      <c r="AR335" s="40"/>
      <c r="AS335" s="40"/>
      <c r="AT335" s="40"/>
      <c r="AU335" s="40"/>
    </row>
    <row r="336">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c r="AD336" s="40"/>
      <c r="AE336" s="40"/>
      <c r="AF336" s="40"/>
      <c r="AG336" s="40"/>
      <c r="AH336" s="40"/>
      <c r="AI336" s="40"/>
      <c r="AJ336" s="40"/>
      <c r="AK336" s="40"/>
      <c r="AL336" s="40"/>
      <c r="AM336" s="40"/>
      <c r="AN336" s="40"/>
      <c r="AO336" s="40"/>
      <c r="AP336" s="40"/>
      <c r="AQ336" s="40"/>
      <c r="AR336" s="40"/>
      <c r="AS336" s="40"/>
      <c r="AT336" s="40"/>
      <c r="AU336" s="40"/>
    </row>
    <row r="337">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c r="AD337" s="40"/>
      <c r="AE337" s="40"/>
      <c r="AF337" s="40"/>
      <c r="AG337" s="40"/>
      <c r="AH337" s="40"/>
      <c r="AI337" s="40"/>
      <c r="AJ337" s="40"/>
      <c r="AK337" s="40"/>
      <c r="AL337" s="40"/>
      <c r="AM337" s="40"/>
      <c r="AN337" s="40"/>
      <c r="AO337" s="40"/>
      <c r="AP337" s="40"/>
      <c r="AQ337" s="40"/>
      <c r="AR337" s="40"/>
      <c r="AS337" s="40"/>
      <c r="AT337" s="40"/>
      <c r="AU337" s="40"/>
    </row>
    <row r="338">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c r="AA338" s="40"/>
      <c r="AB338" s="40"/>
      <c r="AC338" s="40"/>
      <c r="AD338" s="40"/>
      <c r="AE338" s="40"/>
      <c r="AF338" s="40"/>
      <c r="AG338" s="40"/>
      <c r="AH338" s="40"/>
      <c r="AI338" s="40"/>
      <c r="AJ338" s="40"/>
      <c r="AK338" s="40"/>
      <c r="AL338" s="40"/>
      <c r="AM338" s="40"/>
      <c r="AN338" s="40"/>
      <c r="AO338" s="40"/>
      <c r="AP338" s="40"/>
      <c r="AQ338" s="40"/>
      <c r="AR338" s="40"/>
      <c r="AS338" s="40"/>
      <c r="AT338" s="40"/>
      <c r="AU338" s="40"/>
    </row>
    <row r="339">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40"/>
      <c r="AE339" s="40"/>
      <c r="AF339" s="40"/>
      <c r="AG339" s="40"/>
      <c r="AH339" s="40"/>
      <c r="AI339" s="40"/>
      <c r="AJ339" s="40"/>
      <c r="AK339" s="40"/>
      <c r="AL339" s="40"/>
      <c r="AM339" s="40"/>
      <c r="AN339" s="40"/>
      <c r="AO339" s="40"/>
      <c r="AP339" s="40"/>
      <c r="AQ339" s="40"/>
      <c r="AR339" s="40"/>
      <c r="AS339" s="40"/>
      <c r="AT339" s="40"/>
      <c r="AU339" s="40"/>
    </row>
    <row r="340">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40"/>
      <c r="AE340" s="40"/>
      <c r="AF340" s="40"/>
      <c r="AG340" s="40"/>
      <c r="AH340" s="40"/>
      <c r="AI340" s="40"/>
      <c r="AJ340" s="40"/>
      <c r="AK340" s="40"/>
      <c r="AL340" s="40"/>
      <c r="AM340" s="40"/>
      <c r="AN340" s="40"/>
      <c r="AO340" s="40"/>
      <c r="AP340" s="40"/>
      <c r="AQ340" s="40"/>
      <c r="AR340" s="40"/>
      <c r="AS340" s="40"/>
      <c r="AT340" s="40"/>
      <c r="AU340" s="40"/>
    </row>
    <row r="341">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c r="AD341" s="40"/>
      <c r="AE341" s="40"/>
      <c r="AF341" s="40"/>
      <c r="AG341" s="40"/>
      <c r="AH341" s="40"/>
      <c r="AI341" s="40"/>
      <c r="AJ341" s="40"/>
      <c r="AK341" s="40"/>
      <c r="AL341" s="40"/>
      <c r="AM341" s="40"/>
      <c r="AN341" s="40"/>
      <c r="AO341" s="40"/>
      <c r="AP341" s="40"/>
      <c r="AQ341" s="40"/>
      <c r="AR341" s="40"/>
      <c r="AS341" s="40"/>
      <c r="AT341" s="40"/>
      <c r="AU341" s="40"/>
    </row>
    <row r="342">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c r="AD342" s="40"/>
      <c r="AE342" s="40"/>
      <c r="AF342" s="40"/>
      <c r="AG342" s="40"/>
      <c r="AH342" s="40"/>
      <c r="AI342" s="40"/>
      <c r="AJ342" s="40"/>
      <c r="AK342" s="40"/>
      <c r="AL342" s="40"/>
      <c r="AM342" s="40"/>
      <c r="AN342" s="40"/>
      <c r="AO342" s="40"/>
      <c r="AP342" s="40"/>
      <c r="AQ342" s="40"/>
      <c r="AR342" s="40"/>
      <c r="AS342" s="40"/>
      <c r="AT342" s="40"/>
      <c r="AU342" s="40"/>
    </row>
    <row r="343">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c r="AA343" s="40"/>
      <c r="AB343" s="40"/>
      <c r="AC343" s="40"/>
      <c r="AD343" s="40"/>
      <c r="AE343" s="40"/>
      <c r="AF343" s="40"/>
      <c r="AG343" s="40"/>
      <c r="AH343" s="40"/>
      <c r="AI343" s="40"/>
      <c r="AJ343" s="40"/>
      <c r="AK343" s="40"/>
      <c r="AL343" s="40"/>
      <c r="AM343" s="40"/>
      <c r="AN343" s="40"/>
      <c r="AO343" s="40"/>
      <c r="AP343" s="40"/>
      <c r="AQ343" s="40"/>
      <c r="AR343" s="40"/>
      <c r="AS343" s="40"/>
      <c r="AT343" s="40"/>
      <c r="AU343" s="40"/>
    </row>
    <row r="344">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c r="AD344" s="40"/>
      <c r="AE344" s="40"/>
      <c r="AF344" s="40"/>
      <c r="AG344" s="40"/>
      <c r="AH344" s="40"/>
      <c r="AI344" s="40"/>
      <c r="AJ344" s="40"/>
      <c r="AK344" s="40"/>
      <c r="AL344" s="40"/>
      <c r="AM344" s="40"/>
      <c r="AN344" s="40"/>
      <c r="AO344" s="40"/>
      <c r="AP344" s="40"/>
      <c r="AQ344" s="40"/>
      <c r="AR344" s="40"/>
      <c r="AS344" s="40"/>
      <c r="AT344" s="40"/>
      <c r="AU344" s="40"/>
    </row>
    <row r="345">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c r="AD345" s="40"/>
      <c r="AE345" s="40"/>
      <c r="AF345" s="40"/>
      <c r="AG345" s="40"/>
      <c r="AH345" s="40"/>
      <c r="AI345" s="40"/>
      <c r="AJ345" s="40"/>
      <c r="AK345" s="40"/>
      <c r="AL345" s="40"/>
      <c r="AM345" s="40"/>
      <c r="AN345" s="40"/>
      <c r="AO345" s="40"/>
      <c r="AP345" s="40"/>
      <c r="AQ345" s="40"/>
      <c r="AR345" s="40"/>
      <c r="AS345" s="40"/>
      <c r="AT345" s="40"/>
      <c r="AU345" s="40"/>
    </row>
    <row r="346">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c r="AA346" s="40"/>
      <c r="AB346" s="40"/>
      <c r="AC346" s="40"/>
      <c r="AD346" s="40"/>
      <c r="AE346" s="40"/>
      <c r="AF346" s="40"/>
      <c r="AG346" s="40"/>
      <c r="AH346" s="40"/>
      <c r="AI346" s="40"/>
      <c r="AJ346" s="40"/>
      <c r="AK346" s="40"/>
      <c r="AL346" s="40"/>
      <c r="AM346" s="40"/>
      <c r="AN346" s="40"/>
      <c r="AO346" s="40"/>
      <c r="AP346" s="40"/>
      <c r="AQ346" s="40"/>
      <c r="AR346" s="40"/>
      <c r="AS346" s="40"/>
      <c r="AT346" s="40"/>
      <c r="AU346" s="40"/>
    </row>
    <row r="347">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c r="AA347" s="40"/>
      <c r="AB347" s="40"/>
      <c r="AC347" s="40"/>
      <c r="AD347" s="40"/>
      <c r="AE347" s="40"/>
      <c r="AF347" s="40"/>
      <c r="AG347" s="40"/>
      <c r="AH347" s="40"/>
      <c r="AI347" s="40"/>
      <c r="AJ347" s="40"/>
      <c r="AK347" s="40"/>
      <c r="AL347" s="40"/>
      <c r="AM347" s="40"/>
      <c r="AN347" s="40"/>
      <c r="AO347" s="40"/>
      <c r="AP347" s="40"/>
      <c r="AQ347" s="40"/>
      <c r="AR347" s="40"/>
      <c r="AS347" s="40"/>
      <c r="AT347" s="40"/>
      <c r="AU347" s="40"/>
    </row>
    <row r="348">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40"/>
      <c r="AE348" s="40"/>
      <c r="AF348" s="40"/>
      <c r="AG348" s="40"/>
      <c r="AH348" s="40"/>
      <c r="AI348" s="40"/>
      <c r="AJ348" s="40"/>
      <c r="AK348" s="40"/>
      <c r="AL348" s="40"/>
      <c r="AM348" s="40"/>
      <c r="AN348" s="40"/>
      <c r="AO348" s="40"/>
      <c r="AP348" s="40"/>
      <c r="AQ348" s="40"/>
      <c r="AR348" s="40"/>
      <c r="AS348" s="40"/>
      <c r="AT348" s="40"/>
      <c r="AU348" s="40"/>
    </row>
    <row r="349">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c r="AD349" s="40"/>
      <c r="AE349" s="40"/>
      <c r="AF349" s="40"/>
      <c r="AG349" s="40"/>
      <c r="AH349" s="40"/>
      <c r="AI349" s="40"/>
      <c r="AJ349" s="40"/>
      <c r="AK349" s="40"/>
      <c r="AL349" s="40"/>
      <c r="AM349" s="40"/>
      <c r="AN349" s="40"/>
      <c r="AO349" s="40"/>
      <c r="AP349" s="40"/>
      <c r="AQ349" s="40"/>
      <c r="AR349" s="40"/>
      <c r="AS349" s="40"/>
      <c r="AT349" s="40"/>
      <c r="AU349" s="40"/>
    </row>
    <row r="350">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40"/>
      <c r="AE350" s="40"/>
      <c r="AF350" s="40"/>
      <c r="AG350" s="40"/>
      <c r="AH350" s="40"/>
      <c r="AI350" s="40"/>
      <c r="AJ350" s="40"/>
      <c r="AK350" s="40"/>
      <c r="AL350" s="40"/>
      <c r="AM350" s="40"/>
      <c r="AN350" s="40"/>
      <c r="AO350" s="40"/>
      <c r="AP350" s="40"/>
      <c r="AQ350" s="40"/>
      <c r="AR350" s="40"/>
      <c r="AS350" s="40"/>
      <c r="AT350" s="40"/>
      <c r="AU350" s="40"/>
    </row>
    <row r="351">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c r="AA351" s="40"/>
      <c r="AB351" s="40"/>
      <c r="AC351" s="40"/>
      <c r="AD351" s="40"/>
      <c r="AE351" s="40"/>
      <c r="AF351" s="40"/>
      <c r="AG351" s="40"/>
      <c r="AH351" s="40"/>
      <c r="AI351" s="40"/>
      <c r="AJ351" s="40"/>
      <c r="AK351" s="40"/>
      <c r="AL351" s="40"/>
      <c r="AM351" s="40"/>
      <c r="AN351" s="40"/>
      <c r="AO351" s="40"/>
      <c r="AP351" s="40"/>
      <c r="AQ351" s="40"/>
      <c r="AR351" s="40"/>
      <c r="AS351" s="40"/>
      <c r="AT351" s="40"/>
      <c r="AU351" s="40"/>
    </row>
    <row r="352">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c r="AC352" s="40"/>
      <c r="AD352" s="40"/>
      <c r="AE352" s="40"/>
      <c r="AF352" s="40"/>
      <c r="AG352" s="40"/>
      <c r="AH352" s="40"/>
      <c r="AI352" s="40"/>
      <c r="AJ352" s="40"/>
      <c r="AK352" s="40"/>
      <c r="AL352" s="40"/>
      <c r="AM352" s="40"/>
      <c r="AN352" s="40"/>
      <c r="AO352" s="40"/>
      <c r="AP352" s="40"/>
      <c r="AQ352" s="40"/>
      <c r="AR352" s="40"/>
      <c r="AS352" s="40"/>
      <c r="AT352" s="40"/>
      <c r="AU352" s="40"/>
    </row>
    <row r="353">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c r="AE353" s="40"/>
      <c r="AF353" s="40"/>
      <c r="AG353" s="40"/>
      <c r="AH353" s="40"/>
      <c r="AI353" s="40"/>
      <c r="AJ353" s="40"/>
      <c r="AK353" s="40"/>
      <c r="AL353" s="40"/>
      <c r="AM353" s="40"/>
      <c r="AN353" s="40"/>
      <c r="AO353" s="40"/>
      <c r="AP353" s="40"/>
      <c r="AQ353" s="40"/>
      <c r="AR353" s="40"/>
      <c r="AS353" s="40"/>
      <c r="AT353" s="40"/>
      <c r="AU353" s="40"/>
    </row>
    <row r="354">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40"/>
      <c r="AE354" s="40"/>
      <c r="AF354" s="40"/>
      <c r="AG354" s="40"/>
      <c r="AH354" s="40"/>
      <c r="AI354" s="40"/>
      <c r="AJ354" s="40"/>
      <c r="AK354" s="40"/>
      <c r="AL354" s="40"/>
      <c r="AM354" s="40"/>
      <c r="AN354" s="40"/>
      <c r="AO354" s="40"/>
      <c r="AP354" s="40"/>
      <c r="AQ354" s="40"/>
      <c r="AR354" s="40"/>
      <c r="AS354" s="40"/>
      <c r="AT354" s="40"/>
      <c r="AU354" s="40"/>
    </row>
    <row r="355">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40"/>
      <c r="AE355" s="40"/>
      <c r="AF355" s="40"/>
      <c r="AG355" s="40"/>
      <c r="AH355" s="40"/>
      <c r="AI355" s="40"/>
      <c r="AJ355" s="40"/>
      <c r="AK355" s="40"/>
      <c r="AL355" s="40"/>
      <c r="AM355" s="40"/>
      <c r="AN355" s="40"/>
      <c r="AO355" s="40"/>
      <c r="AP355" s="40"/>
      <c r="AQ355" s="40"/>
      <c r="AR355" s="40"/>
      <c r="AS355" s="40"/>
      <c r="AT355" s="40"/>
      <c r="AU355" s="40"/>
    </row>
    <row r="356">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c r="AC356" s="40"/>
      <c r="AD356" s="40"/>
      <c r="AE356" s="40"/>
      <c r="AF356" s="40"/>
      <c r="AG356" s="40"/>
      <c r="AH356" s="40"/>
      <c r="AI356" s="40"/>
      <c r="AJ356" s="40"/>
      <c r="AK356" s="40"/>
      <c r="AL356" s="40"/>
      <c r="AM356" s="40"/>
      <c r="AN356" s="40"/>
      <c r="AO356" s="40"/>
      <c r="AP356" s="40"/>
      <c r="AQ356" s="40"/>
      <c r="AR356" s="40"/>
      <c r="AS356" s="40"/>
      <c r="AT356" s="40"/>
      <c r="AU356" s="40"/>
    </row>
    <row r="357">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c r="AA357" s="40"/>
      <c r="AB357" s="40"/>
      <c r="AC357" s="40"/>
      <c r="AD357" s="40"/>
      <c r="AE357" s="40"/>
      <c r="AF357" s="40"/>
      <c r="AG357" s="40"/>
      <c r="AH357" s="40"/>
      <c r="AI357" s="40"/>
      <c r="AJ357" s="40"/>
      <c r="AK357" s="40"/>
      <c r="AL357" s="40"/>
      <c r="AM357" s="40"/>
      <c r="AN357" s="40"/>
      <c r="AO357" s="40"/>
      <c r="AP357" s="40"/>
      <c r="AQ357" s="40"/>
      <c r="AR357" s="40"/>
      <c r="AS357" s="40"/>
      <c r="AT357" s="40"/>
      <c r="AU357" s="40"/>
    </row>
    <row r="358">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c r="AD358" s="40"/>
      <c r="AE358" s="40"/>
      <c r="AF358" s="40"/>
      <c r="AG358" s="40"/>
      <c r="AH358" s="40"/>
      <c r="AI358" s="40"/>
      <c r="AJ358" s="40"/>
      <c r="AK358" s="40"/>
      <c r="AL358" s="40"/>
      <c r="AM358" s="40"/>
      <c r="AN358" s="40"/>
      <c r="AO358" s="40"/>
      <c r="AP358" s="40"/>
      <c r="AQ358" s="40"/>
      <c r="AR358" s="40"/>
      <c r="AS358" s="40"/>
      <c r="AT358" s="40"/>
      <c r="AU358" s="40"/>
    </row>
    <row r="359">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c r="AA359" s="40"/>
      <c r="AB359" s="40"/>
      <c r="AC359" s="40"/>
      <c r="AD359" s="40"/>
      <c r="AE359" s="40"/>
      <c r="AF359" s="40"/>
      <c r="AG359" s="40"/>
      <c r="AH359" s="40"/>
      <c r="AI359" s="40"/>
      <c r="AJ359" s="40"/>
      <c r="AK359" s="40"/>
      <c r="AL359" s="40"/>
      <c r="AM359" s="40"/>
      <c r="AN359" s="40"/>
      <c r="AO359" s="40"/>
      <c r="AP359" s="40"/>
      <c r="AQ359" s="40"/>
      <c r="AR359" s="40"/>
      <c r="AS359" s="40"/>
      <c r="AT359" s="40"/>
      <c r="AU359" s="40"/>
    </row>
    <row r="360">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c r="AE360" s="40"/>
      <c r="AF360" s="40"/>
      <c r="AG360" s="40"/>
      <c r="AH360" s="40"/>
      <c r="AI360" s="40"/>
      <c r="AJ360" s="40"/>
      <c r="AK360" s="40"/>
      <c r="AL360" s="40"/>
      <c r="AM360" s="40"/>
      <c r="AN360" s="40"/>
      <c r="AO360" s="40"/>
      <c r="AP360" s="40"/>
      <c r="AQ360" s="40"/>
      <c r="AR360" s="40"/>
      <c r="AS360" s="40"/>
      <c r="AT360" s="40"/>
      <c r="AU360" s="40"/>
    </row>
    <row r="361">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40"/>
      <c r="AE361" s="40"/>
      <c r="AF361" s="40"/>
      <c r="AG361" s="40"/>
      <c r="AH361" s="40"/>
      <c r="AI361" s="40"/>
      <c r="AJ361" s="40"/>
      <c r="AK361" s="40"/>
      <c r="AL361" s="40"/>
      <c r="AM361" s="40"/>
      <c r="AN361" s="40"/>
      <c r="AO361" s="40"/>
      <c r="AP361" s="40"/>
      <c r="AQ361" s="40"/>
      <c r="AR361" s="40"/>
      <c r="AS361" s="40"/>
      <c r="AT361" s="40"/>
      <c r="AU361" s="40"/>
    </row>
    <row r="362">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c r="AF362" s="40"/>
      <c r="AG362" s="40"/>
      <c r="AH362" s="40"/>
      <c r="AI362" s="40"/>
      <c r="AJ362" s="40"/>
      <c r="AK362" s="40"/>
      <c r="AL362" s="40"/>
      <c r="AM362" s="40"/>
      <c r="AN362" s="40"/>
      <c r="AO362" s="40"/>
      <c r="AP362" s="40"/>
      <c r="AQ362" s="40"/>
      <c r="AR362" s="40"/>
      <c r="AS362" s="40"/>
      <c r="AT362" s="40"/>
      <c r="AU362" s="40"/>
    </row>
    <row r="363">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c r="AD363" s="40"/>
      <c r="AE363" s="40"/>
      <c r="AF363" s="40"/>
      <c r="AG363" s="40"/>
      <c r="AH363" s="40"/>
      <c r="AI363" s="40"/>
      <c r="AJ363" s="40"/>
      <c r="AK363" s="40"/>
      <c r="AL363" s="40"/>
      <c r="AM363" s="40"/>
      <c r="AN363" s="40"/>
      <c r="AO363" s="40"/>
      <c r="AP363" s="40"/>
      <c r="AQ363" s="40"/>
      <c r="AR363" s="40"/>
      <c r="AS363" s="40"/>
      <c r="AT363" s="40"/>
      <c r="AU363" s="40"/>
    </row>
    <row r="364">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c r="AD364" s="40"/>
      <c r="AE364" s="40"/>
      <c r="AF364" s="40"/>
      <c r="AG364" s="40"/>
      <c r="AH364" s="40"/>
      <c r="AI364" s="40"/>
      <c r="AJ364" s="40"/>
      <c r="AK364" s="40"/>
      <c r="AL364" s="40"/>
      <c r="AM364" s="40"/>
      <c r="AN364" s="40"/>
      <c r="AO364" s="40"/>
      <c r="AP364" s="40"/>
      <c r="AQ364" s="40"/>
      <c r="AR364" s="40"/>
      <c r="AS364" s="40"/>
      <c r="AT364" s="40"/>
      <c r="AU364" s="40"/>
    </row>
    <row r="365">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c r="AD365" s="40"/>
      <c r="AE365" s="40"/>
      <c r="AF365" s="40"/>
      <c r="AG365" s="40"/>
      <c r="AH365" s="40"/>
      <c r="AI365" s="40"/>
      <c r="AJ365" s="40"/>
      <c r="AK365" s="40"/>
      <c r="AL365" s="40"/>
      <c r="AM365" s="40"/>
      <c r="AN365" s="40"/>
      <c r="AO365" s="40"/>
      <c r="AP365" s="40"/>
      <c r="AQ365" s="40"/>
      <c r="AR365" s="40"/>
      <c r="AS365" s="40"/>
      <c r="AT365" s="40"/>
      <c r="AU365" s="40"/>
    </row>
    <row r="366">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c r="AF366" s="40"/>
      <c r="AG366" s="40"/>
      <c r="AH366" s="40"/>
      <c r="AI366" s="40"/>
      <c r="AJ366" s="40"/>
      <c r="AK366" s="40"/>
      <c r="AL366" s="40"/>
      <c r="AM366" s="40"/>
      <c r="AN366" s="40"/>
      <c r="AO366" s="40"/>
      <c r="AP366" s="40"/>
      <c r="AQ366" s="40"/>
      <c r="AR366" s="40"/>
      <c r="AS366" s="40"/>
      <c r="AT366" s="40"/>
      <c r="AU366" s="40"/>
    </row>
    <row r="367">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c r="AH367" s="40"/>
      <c r="AI367" s="40"/>
      <c r="AJ367" s="40"/>
      <c r="AK367" s="40"/>
      <c r="AL367" s="40"/>
      <c r="AM367" s="40"/>
      <c r="AN367" s="40"/>
      <c r="AO367" s="40"/>
      <c r="AP367" s="40"/>
      <c r="AQ367" s="40"/>
      <c r="AR367" s="40"/>
      <c r="AS367" s="40"/>
      <c r="AT367" s="40"/>
      <c r="AU367" s="40"/>
    </row>
    <row r="368">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40"/>
      <c r="AE368" s="40"/>
      <c r="AF368" s="40"/>
      <c r="AG368" s="40"/>
      <c r="AH368" s="40"/>
      <c r="AI368" s="40"/>
      <c r="AJ368" s="40"/>
      <c r="AK368" s="40"/>
      <c r="AL368" s="40"/>
      <c r="AM368" s="40"/>
      <c r="AN368" s="40"/>
      <c r="AO368" s="40"/>
      <c r="AP368" s="40"/>
      <c r="AQ368" s="40"/>
      <c r="AR368" s="40"/>
      <c r="AS368" s="40"/>
      <c r="AT368" s="40"/>
      <c r="AU368" s="40"/>
    </row>
    <row r="369">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c r="AD369" s="40"/>
      <c r="AE369" s="40"/>
      <c r="AF369" s="40"/>
      <c r="AG369" s="40"/>
      <c r="AH369" s="40"/>
      <c r="AI369" s="40"/>
      <c r="AJ369" s="40"/>
      <c r="AK369" s="40"/>
      <c r="AL369" s="40"/>
      <c r="AM369" s="40"/>
      <c r="AN369" s="40"/>
      <c r="AO369" s="40"/>
      <c r="AP369" s="40"/>
      <c r="AQ369" s="40"/>
      <c r="AR369" s="40"/>
      <c r="AS369" s="40"/>
      <c r="AT369" s="40"/>
      <c r="AU369" s="40"/>
    </row>
    <row r="370">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c r="AC370" s="40"/>
      <c r="AD370" s="40"/>
      <c r="AE370" s="40"/>
      <c r="AF370" s="40"/>
      <c r="AG370" s="40"/>
      <c r="AH370" s="40"/>
      <c r="AI370" s="40"/>
      <c r="AJ370" s="40"/>
      <c r="AK370" s="40"/>
      <c r="AL370" s="40"/>
      <c r="AM370" s="40"/>
      <c r="AN370" s="40"/>
      <c r="AO370" s="40"/>
      <c r="AP370" s="40"/>
      <c r="AQ370" s="40"/>
      <c r="AR370" s="40"/>
      <c r="AS370" s="40"/>
      <c r="AT370" s="40"/>
      <c r="AU370" s="40"/>
    </row>
    <row r="371">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40"/>
      <c r="AE371" s="40"/>
      <c r="AF371" s="40"/>
      <c r="AG371" s="40"/>
      <c r="AH371" s="40"/>
      <c r="AI371" s="40"/>
      <c r="AJ371" s="40"/>
      <c r="AK371" s="40"/>
      <c r="AL371" s="40"/>
      <c r="AM371" s="40"/>
      <c r="AN371" s="40"/>
      <c r="AO371" s="40"/>
      <c r="AP371" s="40"/>
      <c r="AQ371" s="40"/>
      <c r="AR371" s="40"/>
      <c r="AS371" s="40"/>
      <c r="AT371" s="40"/>
      <c r="AU371" s="40"/>
    </row>
    <row r="372">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40"/>
      <c r="AE372" s="40"/>
      <c r="AF372" s="40"/>
      <c r="AG372" s="40"/>
      <c r="AH372" s="40"/>
      <c r="AI372" s="40"/>
      <c r="AJ372" s="40"/>
      <c r="AK372" s="40"/>
      <c r="AL372" s="40"/>
      <c r="AM372" s="40"/>
      <c r="AN372" s="40"/>
      <c r="AO372" s="40"/>
      <c r="AP372" s="40"/>
      <c r="AQ372" s="40"/>
      <c r="AR372" s="40"/>
      <c r="AS372" s="40"/>
      <c r="AT372" s="40"/>
      <c r="AU372" s="40"/>
    </row>
    <row r="373">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c r="AE373" s="40"/>
      <c r="AF373" s="40"/>
      <c r="AG373" s="40"/>
      <c r="AH373" s="40"/>
      <c r="AI373" s="40"/>
      <c r="AJ373" s="40"/>
      <c r="AK373" s="40"/>
      <c r="AL373" s="40"/>
      <c r="AM373" s="40"/>
      <c r="AN373" s="40"/>
      <c r="AO373" s="40"/>
      <c r="AP373" s="40"/>
      <c r="AQ373" s="40"/>
      <c r="AR373" s="40"/>
      <c r="AS373" s="40"/>
      <c r="AT373" s="40"/>
      <c r="AU373" s="40"/>
    </row>
    <row r="374">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c r="AA374" s="40"/>
      <c r="AB374" s="40"/>
      <c r="AC374" s="40"/>
      <c r="AD374" s="40"/>
      <c r="AE374" s="40"/>
      <c r="AF374" s="40"/>
      <c r="AG374" s="40"/>
      <c r="AH374" s="40"/>
      <c r="AI374" s="40"/>
      <c r="AJ374" s="40"/>
      <c r="AK374" s="40"/>
      <c r="AL374" s="40"/>
      <c r="AM374" s="40"/>
      <c r="AN374" s="40"/>
      <c r="AO374" s="40"/>
      <c r="AP374" s="40"/>
      <c r="AQ374" s="40"/>
      <c r="AR374" s="40"/>
      <c r="AS374" s="40"/>
      <c r="AT374" s="40"/>
      <c r="AU374" s="40"/>
    </row>
    <row r="375">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40"/>
      <c r="AE375" s="40"/>
      <c r="AF375" s="40"/>
      <c r="AG375" s="40"/>
      <c r="AH375" s="40"/>
      <c r="AI375" s="40"/>
      <c r="AJ375" s="40"/>
      <c r="AK375" s="40"/>
      <c r="AL375" s="40"/>
      <c r="AM375" s="40"/>
      <c r="AN375" s="40"/>
      <c r="AO375" s="40"/>
      <c r="AP375" s="40"/>
      <c r="AQ375" s="40"/>
      <c r="AR375" s="40"/>
      <c r="AS375" s="40"/>
      <c r="AT375" s="40"/>
      <c r="AU375" s="40"/>
    </row>
    <row r="376">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c r="AK376" s="40"/>
      <c r="AL376" s="40"/>
      <c r="AM376" s="40"/>
      <c r="AN376" s="40"/>
      <c r="AO376" s="40"/>
      <c r="AP376" s="40"/>
      <c r="AQ376" s="40"/>
      <c r="AR376" s="40"/>
      <c r="AS376" s="40"/>
      <c r="AT376" s="40"/>
      <c r="AU376" s="40"/>
    </row>
    <row r="377">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40"/>
      <c r="AE377" s="40"/>
      <c r="AF377" s="40"/>
      <c r="AG377" s="40"/>
      <c r="AH377" s="40"/>
      <c r="AI377" s="40"/>
      <c r="AJ377" s="40"/>
      <c r="AK377" s="40"/>
      <c r="AL377" s="40"/>
      <c r="AM377" s="40"/>
      <c r="AN377" s="40"/>
      <c r="AO377" s="40"/>
      <c r="AP377" s="40"/>
      <c r="AQ377" s="40"/>
      <c r="AR377" s="40"/>
      <c r="AS377" s="40"/>
      <c r="AT377" s="40"/>
      <c r="AU377" s="40"/>
    </row>
    <row r="378">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c r="AD378" s="40"/>
      <c r="AE378" s="40"/>
      <c r="AF378" s="40"/>
      <c r="AG378" s="40"/>
      <c r="AH378" s="40"/>
      <c r="AI378" s="40"/>
      <c r="AJ378" s="40"/>
      <c r="AK378" s="40"/>
      <c r="AL378" s="40"/>
      <c r="AM378" s="40"/>
      <c r="AN378" s="40"/>
      <c r="AO378" s="40"/>
      <c r="AP378" s="40"/>
      <c r="AQ378" s="40"/>
      <c r="AR378" s="40"/>
      <c r="AS378" s="40"/>
      <c r="AT378" s="40"/>
      <c r="AU378" s="40"/>
    </row>
    <row r="379">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c r="AA379" s="40"/>
      <c r="AB379" s="40"/>
      <c r="AC379" s="40"/>
      <c r="AD379" s="40"/>
      <c r="AE379" s="40"/>
      <c r="AF379" s="40"/>
      <c r="AG379" s="40"/>
      <c r="AH379" s="40"/>
      <c r="AI379" s="40"/>
      <c r="AJ379" s="40"/>
      <c r="AK379" s="40"/>
      <c r="AL379" s="40"/>
      <c r="AM379" s="40"/>
      <c r="AN379" s="40"/>
      <c r="AO379" s="40"/>
      <c r="AP379" s="40"/>
      <c r="AQ379" s="40"/>
      <c r="AR379" s="40"/>
      <c r="AS379" s="40"/>
      <c r="AT379" s="40"/>
      <c r="AU379" s="40"/>
    </row>
    <row r="380">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c r="AK380" s="40"/>
      <c r="AL380" s="40"/>
      <c r="AM380" s="40"/>
      <c r="AN380" s="40"/>
      <c r="AO380" s="40"/>
      <c r="AP380" s="40"/>
      <c r="AQ380" s="40"/>
      <c r="AR380" s="40"/>
      <c r="AS380" s="40"/>
      <c r="AT380" s="40"/>
      <c r="AU380" s="40"/>
    </row>
    <row r="381">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c r="AD381" s="40"/>
      <c r="AE381" s="40"/>
      <c r="AF381" s="40"/>
      <c r="AG381" s="40"/>
      <c r="AH381" s="40"/>
      <c r="AI381" s="40"/>
      <c r="AJ381" s="40"/>
      <c r="AK381" s="40"/>
      <c r="AL381" s="40"/>
      <c r="AM381" s="40"/>
      <c r="AN381" s="40"/>
      <c r="AO381" s="40"/>
      <c r="AP381" s="40"/>
      <c r="AQ381" s="40"/>
      <c r="AR381" s="40"/>
      <c r="AS381" s="40"/>
      <c r="AT381" s="40"/>
      <c r="AU381" s="40"/>
    </row>
    <row r="382">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c r="AD382" s="40"/>
      <c r="AE382" s="40"/>
      <c r="AF382" s="40"/>
      <c r="AG382" s="40"/>
      <c r="AH382" s="40"/>
      <c r="AI382" s="40"/>
      <c r="AJ382" s="40"/>
      <c r="AK382" s="40"/>
      <c r="AL382" s="40"/>
      <c r="AM382" s="40"/>
      <c r="AN382" s="40"/>
      <c r="AO382" s="40"/>
      <c r="AP382" s="40"/>
      <c r="AQ382" s="40"/>
      <c r="AR382" s="40"/>
      <c r="AS382" s="40"/>
      <c r="AT382" s="40"/>
      <c r="AU382" s="40"/>
    </row>
    <row r="383">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c r="AA383" s="40"/>
      <c r="AB383" s="40"/>
      <c r="AC383" s="40"/>
      <c r="AD383" s="40"/>
      <c r="AE383" s="40"/>
      <c r="AF383" s="40"/>
      <c r="AG383" s="40"/>
      <c r="AH383" s="40"/>
      <c r="AI383" s="40"/>
      <c r="AJ383" s="40"/>
      <c r="AK383" s="40"/>
      <c r="AL383" s="40"/>
      <c r="AM383" s="40"/>
      <c r="AN383" s="40"/>
      <c r="AO383" s="40"/>
      <c r="AP383" s="40"/>
      <c r="AQ383" s="40"/>
      <c r="AR383" s="40"/>
      <c r="AS383" s="40"/>
      <c r="AT383" s="40"/>
      <c r="AU383" s="40"/>
    </row>
    <row r="384">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c r="AA384" s="40"/>
      <c r="AB384" s="40"/>
      <c r="AC384" s="40"/>
      <c r="AD384" s="40"/>
      <c r="AE384" s="40"/>
      <c r="AF384" s="40"/>
      <c r="AG384" s="40"/>
      <c r="AH384" s="40"/>
      <c r="AI384" s="40"/>
      <c r="AJ384" s="40"/>
      <c r="AK384" s="40"/>
      <c r="AL384" s="40"/>
      <c r="AM384" s="40"/>
      <c r="AN384" s="40"/>
      <c r="AO384" s="40"/>
      <c r="AP384" s="40"/>
      <c r="AQ384" s="40"/>
      <c r="AR384" s="40"/>
      <c r="AS384" s="40"/>
      <c r="AT384" s="40"/>
      <c r="AU384" s="40"/>
    </row>
    <row r="385">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c r="AE385" s="40"/>
      <c r="AF385" s="40"/>
      <c r="AG385" s="40"/>
      <c r="AH385" s="40"/>
      <c r="AI385" s="40"/>
      <c r="AJ385" s="40"/>
      <c r="AK385" s="40"/>
      <c r="AL385" s="40"/>
      <c r="AM385" s="40"/>
      <c r="AN385" s="40"/>
      <c r="AO385" s="40"/>
      <c r="AP385" s="40"/>
      <c r="AQ385" s="40"/>
      <c r="AR385" s="40"/>
      <c r="AS385" s="40"/>
      <c r="AT385" s="40"/>
      <c r="AU385" s="40"/>
    </row>
    <row r="386">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c r="AD386" s="40"/>
      <c r="AE386" s="40"/>
      <c r="AF386" s="40"/>
      <c r="AG386" s="40"/>
      <c r="AH386" s="40"/>
      <c r="AI386" s="40"/>
      <c r="AJ386" s="40"/>
      <c r="AK386" s="40"/>
      <c r="AL386" s="40"/>
      <c r="AM386" s="40"/>
      <c r="AN386" s="40"/>
      <c r="AO386" s="40"/>
      <c r="AP386" s="40"/>
      <c r="AQ386" s="40"/>
      <c r="AR386" s="40"/>
      <c r="AS386" s="40"/>
      <c r="AT386" s="40"/>
      <c r="AU386" s="40"/>
    </row>
    <row r="387">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c r="AD387" s="40"/>
      <c r="AE387" s="40"/>
      <c r="AF387" s="40"/>
      <c r="AG387" s="40"/>
      <c r="AH387" s="40"/>
      <c r="AI387" s="40"/>
      <c r="AJ387" s="40"/>
      <c r="AK387" s="40"/>
      <c r="AL387" s="40"/>
      <c r="AM387" s="40"/>
      <c r="AN387" s="40"/>
      <c r="AO387" s="40"/>
      <c r="AP387" s="40"/>
      <c r="AQ387" s="40"/>
      <c r="AR387" s="40"/>
      <c r="AS387" s="40"/>
      <c r="AT387" s="40"/>
      <c r="AU387" s="40"/>
    </row>
    <row r="388">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c r="AC388" s="40"/>
      <c r="AD388" s="40"/>
      <c r="AE388" s="40"/>
      <c r="AF388" s="40"/>
      <c r="AG388" s="40"/>
      <c r="AH388" s="40"/>
      <c r="AI388" s="40"/>
      <c r="AJ388" s="40"/>
      <c r="AK388" s="40"/>
      <c r="AL388" s="40"/>
      <c r="AM388" s="40"/>
      <c r="AN388" s="40"/>
      <c r="AO388" s="40"/>
      <c r="AP388" s="40"/>
      <c r="AQ388" s="40"/>
      <c r="AR388" s="40"/>
      <c r="AS388" s="40"/>
      <c r="AT388" s="40"/>
      <c r="AU388" s="40"/>
    </row>
    <row r="389">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c r="AD389" s="40"/>
      <c r="AE389" s="40"/>
      <c r="AF389" s="40"/>
      <c r="AG389" s="40"/>
      <c r="AH389" s="40"/>
      <c r="AI389" s="40"/>
      <c r="AJ389" s="40"/>
      <c r="AK389" s="40"/>
      <c r="AL389" s="40"/>
      <c r="AM389" s="40"/>
      <c r="AN389" s="40"/>
      <c r="AO389" s="40"/>
      <c r="AP389" s="40"/>
      <c r="AQ389" s="40"/>
      <c r="AR389" s="40"/>
      <c r="AS389" s="40"/>
      <c r="AT389" s="40"/>
      <c r="AU389" s="40"/>
    </row>
    <row r="390">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40"/>
      <c r="AE390" s="40"/>
      <c r="AF390" s="40"/>
      <c r="AG390" s="40"/>
      <c r="AH390" s="40"/>
      <c r="AI390" s="40"/>
      <c r="AJ390" s="40"/>
      <c r="AK390" s="40"/>
      <c r="AL390" s="40"/>
      <c r="AM390" s="40"/>
      <c r="AN390" s="40"/>
      <c r="AO390" s="40"/>
      <c r="AP390" s="40"/>
      <c r="AQ390" s="40"/>
      <c r="AR390" s="40"/>
      <c r="AS390" s="40"/>
      <c r="AT390" s="40"/>
      <c r="AU390" s="40"/>
    </row>
    <row r="391">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40"/>
      <c r="AE391" s="40"/>
      <c r="AF391" s="40"/>
      <c r="AG391" s="40"/>
      <c r="AH391" s="40"/>
      <c r="AI391" s="40"/>
      <c r="AJ391" s="40"/>
      <c r="AK391" s="40"/>
      <c r="AL391" s="40"/>
      <c r="AM391" s="40"/>
      <c r="AN391" s="40"/>
      <c r="AO391" s="40"/>
      <c r="AP391" s="40"/>
      <c r="AQ391" s="40"/>
      <c r="AR391" s="40"/>
      <c r="AS391" s="40"/>
      <c r="AT391" s="40"/>
      <c r="AU391" s="40"/>
    </row>
    <row r="392">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c r="AA392" s="40"/>
      <c r="AB392" s="40"/>
      <c r="AC392" s="40"/>
      <c r="AD392" s="40"/>
      <c r="AE392" s="40"/>
      <c r="AF392" s="40"/>
      <c r="AG392" s="40"/>
      <c r="AH392" s="40"/>
      <c r="AI392" s="40"/>
      <c r="AJ392" s="40"/>
      <c r="AK392" s="40"/>
      <c r="AL392" s="40"/>
      <c r="AM392" s="40"/>
      <c r="AN392" s="40"/>
      <c r="AO392" s="40"/>
      <c r="AP392" s="40"/>
      <c r="AQ392" s="40"/>
      <c r="AR392" s="40"/>
      <c r="AS392" s="40"/>
      <c r="AT392" s="40"/>
      <c r="AU392" s="40"/>
    </row>
    <row r="393">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c r="AA393" s="40"/>
      <c r="AB393" s="40"/>
      <c r="AC393" s="40"/>
      <c r="AD393" s="40"/>
      <c r="AE393" s="40"/>
      <c r="AF393" s="40"/>
      <c r="AG393" s="40"/>
      <c r="AH393" s="40"/>
      <c r="AI393" s="40"/>
      <c r="AJ393" s="40"/>
      <c r="AK393" s="40"/>
      <c r="AL393" s="40"/>
      <c r="AM393" s="40"/>
      <c r="AN393" s="40"/>
      <c r="AO393" s="40"/>
      <c r="AP393" s="40"/>
      <c r="AQ393" s="40"/>
      <c r="AR393" s="40"/>
      <c r="AS393" s="40"/>
      <c r="AT393" s="40"/>
      <c r="AU393" s="40"/>
    </row>
    <row r="394">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c r="AD394" s="40"/>
      <c r="AE394" s="40"/>
      <c r="AF394" s="40"/>
      <c r="AG394" s="40"/>
      <c r="AH394" s="40"/>
      <c r="AI394" s="40"/>
      <c r="AJ394" s="40"/>
      <c r="AK394" s="40"/>
      <c r="AL394" s="40"/>
      <c r="AM394" s="40"/>
      <c r="AN394" s="40"/>
      <c r="AO394" s="40"/>
      <c r="AP394" s="40"/>
      <c r="AQ394" s="40"/>
      <c r="AR394" s="40"/>
      <c r="AS394" s="40"/>
      <c r="AT394" s="40"/>
      <c r="AU394" s="40"/>
    </row>
    <row r="395">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c r="AA395" s="40"/>
      <c r="AB395" s="40"/>
      <c r="AC395" s="40"/>
      <c r="AD395" s="40"/>
      <c r="AE395" s="40"/>
      <c r="AF395" s="40"/>
      <c r="AG395" s="40"/>
      <c r="AH395" s="40"/>
      <c r="AI395" s="40"/>
      <c r="AJ395" s="40"/>
      <c r="AK395" s="40"/>
      <c r="AL395" s="40"/>
      <c r="AM395" s="40"/>
      <c r="AN395" s="40"/>
      <c r="AO395" s="40"/>
      <c r="AP395" s="40"/>
      <c r="AQ395" s="40"/>
      <c r="AR395" s="40"/>
      <c r="AS395" s="40"/>
      <c r="AT395" s="40"/>
      <c r="AU395" s="40"/>
    </row>
    <row r="396">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c r="AD396" s="40"/>
      <c r="AE396" s="40"/>
      <c r="AF396" s="40"/>
      <c r="AG396" s="40"/>
      <c r="AH396" s="40"/>
      <c r="AI396" s="40"/>
      <c r="AJ396" s="40"/>
      <c r="AK396" s="40"/>
      <c r="AL396" s="40"/>
      <c r="AM396" s="40"/>
      <c r="AN396" s="40"/>
      <c r="AO396" s="40"/>
      <c r="AP396" s="40"/>
      <c r="AQ396" s="40"/>
      <c r="AR396" s="40"/>
      <c r="AS396" s="40"/>
      <c r="AT396" s="40"/>
      <c r="AU396" s="40"/>
    </row>
    <row r="397">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40"/>
      <c r="AE397" s="40"/>
      <c r="AF397" s="40"/>
      <c r="AG397" s="40"/>
      <c r="AH397" s="40"/>
      <c r="AI397" s="40"/>
      <c r="AJ397" s="40"/>
      <c r="AK397" s="40"/>
      <c r="AL397" s="40"/>
      <c r="AM397" s="40"/>
      <c r="AN397" s="40"/>
      <c r="AO397" s="40"/>
      <c r="AP397" s="40"/>
      <c r="AQ397" s="40"/>
      <c r="AR397" s="40"/>
      <c r="AS397" s="40"/>
      <c r="AT397" s="40"/>
      <c r="AU397" s="40"/>
    </row>
    <row r="398">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40"/>
      <c r="AE398" s="40"/>
      <c r="AF398" s="40"/>
      <c r="AG398" s="40"/>
      <c r="AH398" s="40"/>
      <c r="AI398" s="40"/>
      <c r="AJ398" s="40"/>
      <c r="AK398" s="40"/>
      <c r="AL398" s="40"/>
      <c r="AM398" s="40"/>
      <c r="AN398" s="40"/>
      <c r="AO398" s="40"/>
      <c r="AP398" s="40"/>
      <c r="AQ398" s="40"/>
      <c r="AR398" s="40"/>
      <c r="AS398" s="40"/>
      <c r="AT398" s="40"/>
      <c r="AU398" s="40"/>
    </row>
    <row r="399">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c r="AD399" s="40"/>
      <c r="AE399" s="40"/>
      <c r="AF399" s="40"/>
      <c r="AG399" s="40"/>
      <c r="AH399" s="40"/>
      <c r="AI399" s="40"/>
      <c r="AJ399" s="40"/>
      <c r="AK399" s="40"/>
      <c r="AL399" s="40"/>
      <c r="AM399" s="40"/>
      <c r="AN399" s="40"/>
      <c r="AO399" s="40"/>
      <c r="AP399" s="40"/>
      <c r="AQ399" s="40"/>
      <c r="AR399" s="40"/>
      <c r="AS399" s="40"/>
      <c r="AT399" s="40"/>
      <c r="AU399" s="40"/>
    </row>
    <row r="400">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c r="AA400" s="40"/>
      <c r="AB400" s="40"/>
      <c r="AC400" s="40"/>
      <c r="AD400" s="40"/>
      <c r="AE400" s="40"/>
      <c r="AF400" s="40"/>
      <c r="AG400" s="40"/>
      <c r="AH400" s="40"/>
      <c r="AI400" s="40"/>
      <c r="AJ400" s="40"/>
      <c r="AK400" s="40"/>
      <c r="AL400" s="40"/>
      <c r="AM400" s="40"/>
      <c r="AN400" s="40"/>
      <c r="AO400" s="40"/>
      <c r="AP400" s="40"/>
      <c r="AQ400" s="40"/>
      <c r="AR400" s="40"/>
      <c r="AS400" s="40"/>
      <c r="AT400" s="40"/>
      <c r="AU400" s="40"/>
    </row>
    <row r="401">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c r="AD401" s="40"/>
      <c r="AE401" s="40"/>
      <c r="AF401" s="40"/>
      <c r="AG401" s="40"/>
      <c r="AH401" s="40"/>
      <c r="AI401" s="40"/>
      <c r="AJ401" s="40"/>
      <c r="AK401" s="40"/>
      <c r="AL401" s="40"/>
      <c r="AM401" s="40"/>
      <c r="AN401" s="40"/>
      <c r="AO401" s="40"/>
      <c r="AP401" s="40"/>
      <c r="AQ401" s="40"/>
      <c r="AR401" s="40"/>
      <c r="AS401" s="40"/>
      <c r="AT401" s="40"/>
      <c r="AU401" s="40"/>
    </row>
    <row r="402">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c r="AC402" s="40"/>
      <c r="AD402" s="40"/>
      <c r="AE402" s="40"/>
      <c r="AF402" s="40"/>
      <c r="AG402" s="40"/>
      <c r="AH402" s="40"/>
      <c r="AI402" s="40"/>
      <c r="AJ402" s="40"/>
      <c r="AK402" s="40"/>
      <c r="AL402" s="40"/>
      <c r="AM402" s="40"/>
      <c r="AN402" s="40"/>
      <c r="AO402" s="40"/>
      <c r="AP402" s="40"/>
      <c r="AQ402" s="40"/>
      <c r="AR402" s="40"/>
      <c r="AS402" s="40"/>
      <c r="AT402" s="40"/>
      <c r="AU402" s="40"/>
    </row>
    <row r="403">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c r="AE403" s="40"/>
      <c r="AF403" s="40"/>
      <c r="AG403" s="40"/>
      <c r="AH403" s="40"/>
      <c r="AI403" s="40"/>
      <c r="AJ403" s="40"/>
      <c r="AK403" s="40"/>
      <c r="AL403" s="40"/>
      <c r="AM403" s="40"/>
      <c r="AN403" s="40"/>
      <c r="AO403" s="40"/>
      <c r="AP403" s="40"/>
      <c r="AQ403" s="40"/>
      <c r="AR403" s="40"/>
      <c r="AS403" s="40"/>
      <c r="AT403" s="40"/>
      <c r="AU403" s="40"/>
    </row>
    <row r="404">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c r="AE404" s="40"/>
      <c r="AF404" s="40"/>
      <c r="AG404" s="40"/>
      <c r="AH404" s="40"/>
      <c r="AI404" s="40"/>
      <c r="AJ404" s="40"/>
      <c r="AK404" s="40"/>
      <c r="AL404" s="40"/>
      <c r="AM404" s="40"/>
      <c r="AN404" s="40"/>
      <c r="AO404" s="40"/>
      <c r="AP404" s="40"/>
      <c r="AQ404" s="40"/>
      <c r="AR404" s="40"/>
      <c r="AS404" s="40"/>
      <c r="AT404" s="40"/>
      <c r="AU404" s="40"/>
    </row>
    <row r="405">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c r="AH405" s="40"/>
      <c r="AI405" s="40"/>
      <c r="AJ405" s="40"/>
      <c r="AK405" s="40"/>
      <c r="AL405" s="40"/>
      <c r="AM405" s="40"/>
      <c r="AN405" s="40"/>
      <c r="AO405" s="40"/>
      <c r="AP405" s="40"/>
      <c r="AQ405" s="40"/>
      <c r="AR405" s="40"/>
      <c r="AS405" s="40"/>
      <c r="AT405" s="40"/>
      <c r="AU405" s="40"/>
    </row>
    <row r="406">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c r="AD406" s="40"/>
      <c r="AE406" s="40"/>
      <c r="AF406" s="40"/>
      <c r="AG406" s="40"/>
      <c r="AH406" s="40"/>
      <c r="AI406" s="40"/>
      <c r="AJ406" s="40"/>
      <c r="AK406" s="40"/>
      <c r="AL406" s="40"/>
      <c r="AM406" s="40"/>
      <c r="AN406" s="40"/>
      <c r="AO406" s="40"/>
      <c r="AP406" s="40"/>
      <c r="AQ406" s="40"/>
      <c r="AR406" s="40"/>
      <c r="AS406" s="40"/>
      <c r="AT406" s="40"/>
      <c r="AU406" s="40"/>
    </row>
    <row r="407">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c r="AD407" s="40"/>
      <c r="AE407" s="40"/>
      <c r="AF407" s="40"/>
      <c r="AG407" s="40"/>
      <c r="AH407" s="40"/>
      <c r="AI407" s="40"/>
      <c r="AJ407" s="40"/>
      <c r="AK407" s="40"/>
      <c r="AL407" s="40"/>
      <c r="AM407" s="40"/>
      <c r="AN407" s="40"/>
      <c r="AO407" s="40"/>
      <c r="AP407" s="40"/>
      <c r="AQ407" s="40"/>
      <c r="AR407" s="40"/>
      <c r="AS407" s="40"/>
      <c r="AT407" s="40"/>
      <c r="AU407" s="40"/>
    </row>
    <row r="408">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c r="AD408" s="40"/>
      <c r="AE408" s="40"/>
      <c r="AF408" s="40"/>
      <c r="AG408" s="40"/>
      <c r="AH408" s="40"/>
      <c r="AI408" s="40"/>
      <c r="AJ408" s="40"/>
      <c r="AK408" s="40"/>
      <c r="AL408" s="40"/>
      <c r="AM408" s="40"/>
      <c r="AN408" s="40"/>
      <c r="AO408" s="40"/>
      <c r="AP408" s="40"/>
      <c r="AQ408" s="40"/>
      <c r="AR408" s="40"/>
      <c r="AS408" s="40"/>
      <c r="AT408" s="40"/>
      <c r="AU408" s="40"/>
    </row>
    <row r="409">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40"/>
      <c r="AE409" s="40"/>
      <c r="AF409" s="40"/>
      <c r="AG409" s="40"/>
      <c r="AH409" s="40"/>
      <c r="AI409" s="40"/>
      <c r="AJ409" s="40"/>
      <c r="AK409" s="40"/>
      <c r="AL409" s="40"/>
      <c r="AM409" s="40"/>
      <c r="AN409" s="40"/>
      <c r="AO409" s="40"/>
      <c r="AP409" s="40"/>
      <c r="AQ409" s="40"/>
      <c r="AR409" s="40"/>
      <c r="AS409" s="40"/>
      <c r="AT409" s="40"/>
      <c r="AU409" s="40"/>
    </row>
    <row r="410">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c r="AA410" s="40"/>
      <c r="AB410" s="40"/>
      <c r="AC410" s="40"/>
      <c r="AD410" s="40"/>
      <c r="AE410" s="40"/>
      <c r="AF410" s="40"/>
      <c r="AG410" s="40"/>
      <c r="AH410" s="40"/>
      <c r="AI410" s="40"/>
      <c r="AJ410" s="40"/>
      <c r="AK410" s="40"/>
      <c r="AL410" s="40"/>
      <c r="AM410" s="40"/>
      <c r="AN410" s="40"/>
      <c r="AO410" s="40"/>
      <c r="AP410" s="40"/>
      <c r="AQ410" s="40"/>
      <c r="AR410" s="40"/>
      <c r="AS410" s="40"/>
      <c r="AT410" s="40"/>
      <c r="AU410" s="40"/>
    </row>
    <row r="411">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c r="AD411" s="40"/>
      <c r="AE411" s="40"/>
      <c r="AF411" s="40"/>
      <c r="AG411" s="40"/>
      <c r="AH411" s="40"/>
      <c r="AI411" s="40"/>
      <c r="AJ411" s="40"/>
      <c r="AK411" s="40"/>
      <c r="AL411" s="40"/>
      <c r="AM411" s="40"/>
      <c r="AN411" s="40"/>
      <c r="AO411" s="40"/>
      <c r="AP411" s="40"/>
      <c r="AQ411" s="40"/>
      <c r="AR411" s="40"/>
      <c r="AS411" s="40"/>
      <c r="AT411" s="40"/>
      <c r="AU411" s="40"/>
    </row>
    <row r="412">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0"/>
      <c r="AE412" s="40"/>
      <c r="AF412" s="40"/>
      <c r="AG412" s="40"/>
      <c r="AH412" s="40"/>
      <c r="AI412" s="40"/>
      <c r="AJ412" s="40"/>
      <c r="AK412" s="40"/>
      <c r="AL412" s="40"/>
      <c r="AM412" s="40"/>
      <c r="AN412" s="40"/>
      <c r="AO412" s="40"/>
      <c r="AP412" s="40"/>
      <c r="AQ412" s="40"/>
      <c r="AR412" s="40"/>
      <c r="AS412" s="40"/>
      <c r="AT412" s="40"/>
      <c r="AU412" s="40"/>
    </row>
    <row r="413">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c r="AA413" s="40"/>
      <c r="AB413" s="40"/>
      <c r="AC413" s="40"/>
      <c r="AD413" s="40"/>
      <c r="AE413" s="40"/>
      <c r="AF413" s="40"/>
      <c r="AG413" s="40"/>
      <c r="AH413" s="40"/>
      <c r="AI413" s="40"/>
      <c r="AJ413" s="40"/>
      <c r="AK413" s="40"/>
      <c r="AL413" s="40"/>
      <c r="AM413" s="40"/>
      <c r="AN413" s="40"/>
      <c r="AO413" s="40"/>
      <c r="AP413" s="40"/>
      <c r="AQ413" s="40"/>
      <c r="AR413" s="40"/>
      <c r="AS413" s="40"/>
      <c r="AT413" s="40"/>
      <c r="AU413" s="40"/>
    </row>
    <row r="414">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c r="AA414" s="40"/>
      <c r="AB414" s="40"/>
      <c r="AC414" s="40"/>
      <c r="AD414" s="40"/>
      <c r="AE414" s="40"/>
      <c r="AF414" s="40"/>
      <c r="AG414" s="40"/>
      <c r="AH414" s="40"/>
      <c r="AI414" s="40"/>
      <c r="AJ414" s="40"/>
      <c r="AK414" s="40"/>
      <c r="AL414" s="40"/>
      <c r="AM414" s="40"/>
      <c r="AN414" s="40"/>
      <c r="AO414" s="40"/>
      <c r="AP414" s="40"/>
      <c r="AQ414" s="40"/>
      <c r="AR414" s="40"/>
      <c r="AS414" s="40"/>
      <c r="AT414" s="40"/>
      <c r="AU414" s="40"/>
    </row>
    <row r="415">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c r="AA415" s="40"/>
      <c r="AB415" s="40"/>
      <c r="AC415" s="40"/>
      <c r="AD415" s="40"/>
      <c r="AE415" s="40"/>
      <c r="AF415" s="40"/>
      <c r="AG415" s="40"/>
      <c r="AH415" s="40"/>
      <c r="AI415" s="40"/>
      <c r="AJ415" s="40"/>
      <c r="AK415" s="40"/>
      <c r="AL415" s="40"/>
      <c r="AM415" s="40"/>
      <c r="AN415" s="40"/>
      <c r="AO415" s="40"/>
      <c r="AP415" s="40"/>
      <c r="AQ415" s="40"/>
      <c r="AR415" s="40"/>
      <c r="AS415" s="40"/>
      <c r="AT415" s="40"/>
      <c r="AU415" s="40"/>
    </row>
    <row r="416">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c r="AA416" s="40"/>
      <c r="AB416" s="40"/>
      <c r="AC416" s="40"/>
      <c r="AD416" s="40"/>
      <c r="AE416" s="40"/>
      <c r="AF416" s="40"/>
      <c r="AG416" s="40"/>
      <c r="AH416" s="40"/>
      <c r="AI416" s="40"/>
      <c r="AJ416" s="40"/>
      <c r="AK416" s="40"/>
      <c r="AL416" s="40"/>
      <c r="AM416" s="40"/>
      <c r="AN416" s="40"/>
      <c r="AO416" s="40"/>
      <c r="AP416" s="40"/>
      <c r="AQ416" s="40"/>
      <c r="AR416" s="40"/>
      <c r="AS416" s="40"/>
      <c r="AT416" s="40"/>
      <c r="AU416" s="40"/>
    </row>
    <row r="417">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c r="AA417" s="40"/>
      <c r="AB417" s="40"/>
      <c r="AC417" s="40"/>
      <c r="AD417" s="40"/>
      <c r="AE417" s="40"/>
      <c r="AF417" s="40"/>
      <c r="AG417" s="40"/>
      <c r="AH417" s="40"/>
      <c r="AI417" s="40"/>
      <c r="AJ417" s="40"/>
      <c r="AK417" s="40"/>
      <c r="AL417" s="40"/>
      <c r="AM417" s="40"/>
      <c r="AN417" s="40"/>
      <c r="AO417" s="40"/>
      <c r="AP417" s="40"/>
      <c r="AQ417" s="40"/>
      <c r="AR417" s="40"/>
      <c r="AS417" s="40"/>
      <c r="AT417" s="40"/>
      <c r="AU417" s="40"/>
    </row>
    <row r="418">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c r="AA418" s="40"/>
      <c r="AB418" s="40"/>
      <c r="AC418" s="40"/>
      <c r="AD418" s="40"/>
      <c r="AE418" s="40"/>
      <c r="AF418" s="40"/>
      <c r="AG418" s="40"/>
      <c r="AH418" s="40"/>
      <c r="AI418" s="40"/>
      <c r="AJ418" s="40"/>
      <c r="AK418" s="40"/>
      <c r="AL418" s="40"/>
      <c r="AM418" s="40"/>
      <c r="AN418" s="40"/>
      <c r="AO418" s="40"/>
      <c r="AP418" s="40"/>
      <c r="AQ418" s="40"/>
      <c r="AR418" s="40"/>
      <c r="AS418" s="40"/>
      <c r="AT418" s="40"/>
      <c r="AU418" s="40"/>
    </row>
    <row r="419">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c r="AA419" s="40"/>
      <c r="AB419" s="40"/>
      <c r="AC419" s="40"/>
      <c r="AD419" s="40"/>
      <c r="AE419" s="40"/>
      <c r="AF419" s="40"/>
      <c r="AG419" s="40"/>
      <c r="AH419" s="40"/>
      <c r="AI419" s="40"/>
      <c r="AJ419" s="40"/>
      <c r="AK419" s="40"/>
      <c r="AL419" s="40"/>
      <c r="AM419" s="40"/>
      <c r="AN419" s="40"/>
      <c r="AO419" s="40"/>
      <c r="AP419" s="40"/>
      <c r="AQ419" s="40"/>
      <c r="AR419" s="40"/>
      <c r="AS419" s="40"/>
      <c r="AT419" s="40"/>
      <c r="AU419" s="40"/>
    </row>
    <row r="420">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c r="AB420" s="40"/>
      <c r="AC420" s="40"/>
      <c r="AD420" s="40"/>
      <c r="AE420" s="40"/>
      <c r="AF420" s="40"/>
      <c r="AG420" s="40"/>
      <c r="AH420" s="40"/>
      <c r="AI420" s="40"/>
      <c r="AJ420" s="40"/>
      <c r="AK420" s="40"/>
      <c r="AL420" s="40"/>
      <c r="AM420" s="40"/>
      <c r="AN420" s="40"/>
      <c r="AO420" s="40"/>
      <c r="AP420" s="40"/>
      <c r="AQ420" s="40"/>
      <c r="AR420" s="40"/>
      <c r="AS420" s="40"/>
      <c r="AT420" s="40"/>
      <c r="AU420" s="40"/>
    </row>
    <row r="421">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c r="AB421" s="40"/>
      <c r="AC421" s="40"/>
      <c r="AD421" s="40"/>
      <c r="AE421" s="40"/>
      <c r="AF421" s="40"/>
      <c r="AG421" s="40"/>
      <c r="AH421" s="40"/>
      <c r="AI421" s="40"/>
      <c r="AJ421" s="40"/>
      <c r="AK421" s="40"/>
      <c r="AL421" s="40"/>
      <c r="AM421" s="40"/>
      <c r="AN421" s="40"/>
      <c r="AO421" s="40"/>
      <c r="AP421" s="40"/>
      <c r="AQ421" s="40"/>
      <c r="AR421" s="40"/>
      <c r="AS421" s="40"/>
      <c r="AT421" s="40"/>
      <c r="AU421" s="40"/>
    </row>
    <row r="422">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c r="AA422" s="40"/>
      <c r="AB422" s="40"/>
      <c r="AC422" s="40"/>
      <c r="AD422" s="40"/>
      <c r="AE422" s="40"/>
      <c r="AF422" s="40"/>
      <c r="AG422" s="40"/>
      <c r="AH422" s="40"/>
      <c r="AI422" s="40"/>
      <c r="AJ422" s="40"/>
      <c r="AK422" s="40"/>
      <c r="AL422" s="40"/>
      <c r="AM422" s="40"/>
      <c r="AN422" s="40"/>
      <c r="AO422" s="40"/>
      <c r="AP422" s="40"/>
      <c r="AQ422" s="40"/>
      <c r="AR422" s="40"/>
      <c r="AS422" s="40"/>
      <c r="AT422" s="40"/>
      <c r="AU422" s="40"/>
    </row>
    <row r="423">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c r="AA423" s="40"/>
      <c r="AB423" s="40"/>
      <c r="AC423" s="40"/>
      <c r="AD423" s="40"/>
      <c r="AE423" s="40"/>
      <c r="AF423" s="40"/>
      <c r="AG423" s="40"/>
      <c r="AH423" s="40"/>
      <c r="AI423" s="40"/>
      <c r="AJ423" s="40"/>
      <c r="AK423" s="40"/>
      <c r="AL423" s="40"/>
      <c r="AM423" s="40"/>
      <c r="AN423" s="40"/>
      <c r="AO423" s="40"/>
      <c r="AP423" s="40"/>
      <c r="AQ423" s="40"/>
      <c r="AR423" s="40"/>
      <c r="AS423" s="40"/>
      <c r="AT423" s="40"/>
      <c r="AU423" s="40"/>
    </row>
    <row r="424">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c r="AA424" s="40"/>
      <c r="AB424" s="40"/>
      <c r="AC424" s="40"/>
      <c r="AD424" s="40"/>
      <c r="AE424" s="40"/>
      <c r="AF424" s="40"/>
      <c r="AG424" s="40"/>
      <c r="AH424" s="40"/>
      <c r="AI424" s="40"/>
      <c r="AJ424" s="40"/>
      <c r="AK424" s="40"/>
      <c r="AL424" s="40"/>
      <c r="AM424" s="40"/>
      <c r="AN424" s="40"/>
      <c r="AO424" s="40"/>
      <c r="AP424" s="40"/>
      <c r="AQ424" s="40"/>
      <c r="AR424" s="40"/>
      <c r="AS424" s="40"/>
      <c r="AT424" s="40"/>
      <c r="AU424" s="40"/>
    </row>
    <row r="425">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c r="AE425" s="40"/>
      <c r="AF425" s="40"/>
      <c r="AG425" s="40"/>
      <c r="AH425" s="40"/>
      <c r="AI425" s="40"/>
      <c r="AJ425" s="40"/>
      <c r="AK425" s="40"/>
      <c r="AL425" s="40"/>
      <c r="AM425" s="40"/>
      <c r="AN425" s="40"/>
      <c r="AO425" s="40"/>
      <c r="AP425" s="40"/>
      <c r="AQ425" s="40"/>
      <c r="AR425" s="40"/>
      <c r="AS425" s="40"/>
      <c r="AT425" s="40"/>
      <c r="AU425" s="40"/>
    </row>
    <row r="426">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c r="AA426" s="40"/>
      <c r="AB426" s="40"/>
      <c r="AC426" s="40"/>
      <c r="AD426" s="40"/>
      <c r="AE426" s="40"/>
      <c r="AF426" s="40"/>
      <c r="AG426" s="40"/>
      <c r="AH426" s="40"/>
      <c r="AI426" s="40"/>
      <c r="AJ426" s="40"/>
      <c r="AK426" s="40"/>
      <c r="AL426" s="40"/>
      <c r="AM426" s="40"/>
      <c r="AN426" s="40"/>
      <c r="AO426" s="40"/>
      <c r="AP426" s="40"/>
      <c r="AQ426" s="40"/>
      <c r="AR426" s="40"/>
      <c r="AS426" s="40"/>
      <c r="AT426" s="40"/>
      <c r="AU426" s="40"/>
    </row>
    <row r="427">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c r="AD427" s="40"/>
      <c r="AE427" s="40"/>
      <c r="AF427" s="40"/>
      <c r="AG427" s="40"/>
      <c r="AH427" s="40"/>
      <c r="AI427" s="40"/>
      <c r="AJ427" s="40"/>
      <c r="AK427" s="40"/>
      <c r="AL427" s="40"/>
      <c r="AM427" s="40"/>
      <c r="AN427" s="40"/>
      <c r="AO427" s="40"/>
      <c r="AP427" s="40"/>
      <c r="AQ427" s="40"/>
      <c r="AR427" s="40"/>
      <c r="AS427" s="40"/>
      <c r="AT427" s="40"/>
      <c r="AU427" s="40"/>
    </row>
    <row r="428">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c r="AA428" s="40"/>
      <c r="AB428" s="40"/>
      <c r="AC428" s="40"/>
      <c r="AD428" s="40"/>
      <c r="AE428" s="40"/>
      <c r="AF428" s="40"/>
      <c r="AG428" s="40"/>
      <c r="AH428" s="40"/>
      <c r="AI428" s="40"/>
      <c r="AJ428" s="40"/>
      <c r="AK428" s="40"/>
      <c r="AL428" s="40"/>
      <c r="AM428" s="40"/>
      <c r="AN428" s="40"/>
      <c r="AO428" s="40"/>
      <c r="AP428" s="40"/>
      <c r="AQ428" s="40"/>
      <c r="AR428" s="40"/>
      <c r="AS428" s="40"/>
      <c r="AT428" s="40"/>
      <c r="AU428" s="40"/>
    </row>
    <row r="429">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c r="AC429" s="40"/>
      <c r="AD429" s="40"/>
      <c r="AE429" s="40"/>
      <c r="AF429" s="40"/>
      <c r="AG429" s="40"/>
      <c r="AH429" s="40"/>
      <c r="AI429" s="40"/>
      <c r="AJ429" s="40"/>
      <c r="AK429" s="40"/>
      <c r="AL429" s="40"/>
      <c r="AM429" s="40"/>
      <c r="AN429" s="40"/>
      <c r="AO429" s="40"/>
      <c r="AP429" s="40"/>
      <c r="AQ429" s="40"/>
      <c r="AR429" s="40"/>
      <c r="AS429" s="40"/>
      <c r="AT429" s="40"/>
      <c r="AU429" s="40"/>
    </row>
    <row r="430">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c r="AC430" s="40"/>
      <c r="AD430" s="40"/>
      <c r="AE430" s="40"/>
      <c r="AF430" s="40"/>
      <c r="AG430" s="40"/>
      <c r="AH430" s="40"/>
      <c r="AI430" s="40"/>
      <c r="AJ430" s="40"/>
      <c r="AK430" s="40"/>
      <c r="AL430" s="40"/>
      <c r="AM430" s="40"/>
      <c r="AN430" s="40"/>
      <c r="AO430" s="40"/>
      <c r="AP430" s="40"/>
      <c r="AQ430" s="40"/>
      <c r="AR430" s="40"/>
      <c r="AS430" s="40"/>
      <c r="AT430" s="40"/>
      <c r="AU430" s="40"/>
    </row>
    <row r="431">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c r="AC431" s="40"/>
      <c r="AD431" s="40"/>
      <c r="AE431" s="40"/>
      <c r="AF431" s="40"/>
      <c r="AG431" s="40"/>
      <c r="AH431" s="40"/>
      <c r="AI431" s="40"/>
      <c r="AJ431" s="40"/>
      <c r="AK431" s="40"/>
      <c r="AL431" s="40"/>
      <c r="AM431" s="40"/>
      <c r="AN431" s="40"/>
      <c r="AO431" s="40"/>
      <c r="AP431" s="40"/>
      <c r="AQ431" s="40"/>
      <c r="AR431" s="40"/>
      <c r="AS431" s="40"/>
      <c r="AT431" s="40"/>
      <c r="AU431" s="40"/>
    </row>
    <row r="432">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c r="AA432" s="40"/>
      <c r="AB432" s="40"/>
      <c r="AC432" s="40"/>
      <c r="AD432" s="40"/>
      <c r="AE432" s="40"/>
      <c r="AF432" s="40"/>
      <c r="AG432" s="40"/>
      <c r="AH432" s="40"/>
      <c r="AI432" s="40"/>
      <c r="AJ432" s="40"/>
      <c r="AK432" s="40"/>
      <c r="AL432" s="40"/>
      <c r="AM432" s="40"/>
      <c r="AN432" s="40"/>
      <c r="AO432" s="40"/>
      <c r="AP432" s="40"/>
      <c r="AQ432" s="40"/>
      <c r="AR432" s="40"/>
      <c r="AS432" s="40"/>
      <c r="AT432" s="40"/>
      <c r="AU432" s="40"/>
    </row>
    <row r="433">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c r="AB433" s="40"/>
      <c r="AC433" s="40"/>
      <c r="AD433" s="40"/>
      <c r="AE433" s="40"/>
      <c r="AF433" s="40"/>
      <c r="AG433" s="40"/>
      <c r="AH433" s="40"/>
      <c r="AI433" s="40"/>
      <c r="AJ433" s="40"/>
      <c r="AK433" s="40"/>
      <c r="AL433" s="40"/>
      <c r="AM433" s="40"/>
      <c r="AN433" s="40"/>
      <c r="AO433" s="40"/>
      <c r="AP433" s="40"/>
      <c r="AQ433" s="40"/>
      <c r="AR433" s="40"/>
      <c r="AS433" s="40"/>
      <c r="AT433" s="40"/>
      <c r="AU433" s="40"/>
    </row>
    <row r="434">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c r="AE434" s="40"/>
      <c r="AF434" s="40"/>
      <c r="AG434" s="40"/>
      <c r="AH434" s="40"/>
      <c r="AI434" s="40"/>
      <c r="AJ434" s="40"/>
      <c r="AK434" s="40"/>
      <c r="AL434" s="40"/>
      <c r="AM434" s="40"/>
      <c r="AN434" s="40"/>
      <c r="AO434" s="40"/>
      <c r="AP434" s="40"/>
      <c r="AQ434" s="40"/>
      <c r="AR434" s="40"/>
      <c r="AS434" s="40"/>
      <c r="AT434" s="40"/>
      <c r="AU434" s="40"/>
    </row>
    <row r="435">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c r="AE435" s="40"/>
      <c r="AF435" s="40"/>
      <c r="AG435" s="40"/>
      <c r="AH435" s="40"/>
      <c r="AI435" s="40"/>
      <c r="AJ435" s="40"/>
      <c r="AK435" s="40"/>
      <c r="AL435" s="40"/>
      <c r="AM435" s="40"/>
      <c r="AN435" s="40"/>
      <c r="AO435" s="40"/>
      <c r="AP435" s="40"/>
      <c r="AQ435" s="40"/>
      <c r="AR435" s="40"/>
      <c r="AS435" s="40"/>
      <c r="AT435" s="40"/>
      <c r="AU435" s="40"/>
    </row>
    <row r="436">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c r="AB436" s="40"/>
      <c r="AC436" s="40"/>
      <c r="AD436" s="40"/>
      <c r="AE436" s="40"/>
      <c r="AF436" s="40"/>
      <c r="AG436" s="40"/>
      <c r="AH436" s="40"/>
      <c r="AI436" s="40"/>
      <c r="AJ436" s="40"/>
      <c r="AK436" s="40"/>
      <c r="AL436" s="40"/>
      <c r="AM436" s="40"/>
      <c r="AN436" s="40"/>
      <c r="AO436" s="40"/>
      <c r="AP436" s="40"/>
      <c r="AQ436" s="40"/>
      <c r="AR436" s="40"/>
      <c r="AS436" s="40"/>
      <c r="AT436" s="40"/>
      <c r="AU436" s="40"/>
    </row>
    <row r="437">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c r="AA437" s="40"/>
      <c r="AB437" s="40"/>
      <c r="AC437" s="40"/>
      <c r="AD437" s="40"/>
      <c r="AE437" s="40"/>
      <c r="AF437" s="40"/>
      <c r="AG437" s="40"/>
      <c r="AH437" s="40"/>
      <c r="AI437" s="40"/>
      <c r="AJ437" s="40"/>
      <c r="AK437" s="40"/>
      <c r="AL437" s="40"/>
      <c r="AM437" s="40"/>
      <c r="AN437" s="40"/>
      <c r="AO437" s="40"/>
      <c r="AP437" s="40"/>
      <c r="AQ437" s="40"/>
      <c r="AR437" s="40"/>
      <c r="AS437" s="40"/>
      <c r="AT437" s="40"/>
      <c r="AU437" s="40"/>
    </row>
    <row r="438">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c r="AA438" s="40"/>
      <c r="AB438" s="40"/>
      <c r="AC438" s="40"/>
      <c r="AD438" s="40"/>
      <c r="AE438" s="40"/>
      <c r="AF438" s="40"/>
      <c r="AG438" s="40"/>
      <c r="AH438" s="40"/>
      <c r="AI438" s="40"/>
      <c r="AJ438" s="40"/>
      <c r="AK438" s="40"/>
      <c r="AL438" s="40"/>
      <c r="AM438" s="40"/>
      <c r="AN438" s="40"/>
      <c r="AO438" s="40"/>
      <c r="AP438" s="40"/>
      <c r="AQ438" s="40"/>
      <c r="AR438" s="40"/>
      <c r="AS438" s="40"/>
      <c r="AT438" s="40"/>
      <c r="AU438" s="40"/>
    </row>
    <row r="439">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c r="AA439" s="40"/>
      <c r="AB439" s="40"/>
      <c r="AC439" s="40"/>
      <c r="AD439" s="40"/>
      <c r="AE439" s="40"/>
      <c r="AF439" s="40"/>
      <c r="AG439" s="40"/>
      <c r="AH439" s="40"/>
      <c r="AI439" s="40"/>
      <c r="AJ439" s="40"/>
      <c r="AK439" s="40"/>
      <c r="AL439" s="40"/>
      <c r="AM439" s="40"/>
      <c r="AN439" s="40"/>
      <c r="AO439" s="40"/>
      <c r="AP439" s="40"/>
      <c r="AQ439" s="40"/>
      <c r="AR439" s="40"/>
      <c r="AS439" s="40"/>
      <c r="AT439" s="40"/>
      <c r="AU439" s="40"/>
    </row>
    <row r="440">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c r="AA440" s="40"/>
      <c r="AB440" s="40"/>
      <c r="AC440" s="40"/>
      <c r="AD440" s="40"/>
      <c r="AE440" s="40"/>
      <c r="AF440" s="40"/>
      <c r="AG440" s="40"/>
      <c r="AH440" s="40"/>
      <c r="AI440" s="40"/>
      <c r="AJ440" s="40"/>
      <c r="AK440" s="40"/>
      <c r="AL440" s="40"/>
      <c r="AM440" s="40"/>
      <c r="AN440" s="40"/>
      <c r="AO440" s="40"/>
      <c r="AP440" s="40"/>
      <c r="AQ440" s="40"/>
      <c r="AR440" s="40"/>
      <c r="AS440" s="40"/>
      <c r="AT440" s="40"/>
      <c r="AU440" s="40"/>
    </row>
    <row r="441">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c r="AD441" s="40"/>
      <c r="AE441" s="40"/>
      <c r="AF441" s="40"/>
      <c r="AG441" s="40"/>
      <c r="AH441" s="40"/>
      <c r="AI441" s="40"/>
      <c r="AJ441" s="40"/>
      <c r="AK441" s="40"/>
      <c r="AL441" s="40"/>
      <c r="AM441" s="40"/>
      <c r="AN441" s="40"/>
      <c r="AO441" s="40"/>
      <c r="AP441" s="40"/>
      <c r="AQ441" s="40"/>
      <c r="AR441" s="40"/>
      <c r="AS441" s="40"/>
      <c r="AT441" s="40"/>
      <c r="AU441" s="40"/>
    </row>
    <row r="442">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c r="AA442" s="40"/>
      <c r="AB442" s="40"/>
      <c r="AC442" s="40"/>
      <c r="AD442" s="40"/>
      <c r="AE442" s="40"/>
      <c r="AF442" s="40"/>
      <c r="AG442" s="40"/>
      <c r="AH442" s="40"/>
      <c r="AI442" s="40"/>
      <c r="AJ442" s="40"/>
      <c r="AK442" s="40"/>
      <c r="AL442" s="40"/>
      <c r="AM442" s="40"/>
      <c r="AN442" s="40"/>
      <c r="AO442" s="40"/>
      <c r="AP442" s="40"/>
      <c r="AQ442" s="40"/>
      <c r="AR442" s="40"/>
      <c r="AS442" s="40"/>
      <c r="AT442" s="40"/>
      <c r="AU442" s="40"/>
    </row>
    <row r="443">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c r="AC443" s="40"/>
      <c r="AD443" s="40"/>
      <c r="AE443" s="40"/>
      <c r="AF443" s="40"/>
      <c r="AG443" s="40"/>
      <c r="AH443" s="40"/>
      <c r="AI443" s="40"/>
      <c r="AJ443" s="40"/>
      <c r="AK443" s="40"/>
      <c r="AL443" s="40"/>
      <c r="AM443" s="40"/>
      <c r="AN443" s="40"/>
      <c r="AO443" s="40"/>
      <c r="AP443" s="40"/>
      <c r="AQ443" s="40"/>
      <c r="AR443" s="40"/>
      <c r="AS443" s="40"/>
      <c r="AT443" s="40"/>
      <c r="AU443" s="40"/>
    </row>
    <row r="444">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c r="AA444" s="40"/>
      <c r="AB444" s="40"/>
      <c r="AC444" s="40"/>
      <c r="AD444" s="40"/>
      <c r="AE444" s="40"/>
      <c r="AF444" s="40"/>
      <c r="AG444" s="40"/>
      <c r="AH444" s="40"/>
      <c r="AI444" s="40"/>
      <c r="AJ444" s="40"/>
      <c r="AK444" s="40"/>
      <c r="AL444" s="40"/>
      <c r="AM444" s="40"/>
      <c r="AN444" s="40"/>
      <c r="AO444" s="40"/>
      <c r="AP444" s="40"/>
      <c r="AQ444" s="40"/>
      <c r="AR444" s="40"/>
      <c r="AS444" s="40"/>
      <c r="AT444" s="40"/>
      <c r="AU444" s="40"/>
    </row>
    <row r="445">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c r="AB445" s="40"/>
      <c r="AC445" s="40"/>
      <c r="AD445" s="40"/>
      <c r="AE445" s="40"/>
      <c r="AF445" s="40"/>
      <c r="AG445" s="40"/>
      <c r="AH445" s="40"/>
      <c r="AI445" s="40"/>
      <c r="AJ445" s="40"/>
      <c r="AK445" s="40"/>
      <c r="AL445" s="40"/>
      <c r="AM445" s="40"/>
      <c r="AN445" s="40"/>
      <c r="AO445" s="40"/>
      <c r="AP445" s="40"/>
      <c r="AQ445" s="40"/>
      <c r="AR445" s="40"/>
      <c r="AS445" s="40"/>
      <c r="AT445" s="40"/>
      <c r="AU445" s="40"/>
    </row>
    <row r="446">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c r="AA446" s="40"/>
      <c r="AB446" s="40"/>
      <c r="AC446" s="40"/>
      <c r="AD446" s="40"/>
      <c r="AE446" s="40"/>
      <c r="AF446" s="40"/>
      <c r="AG446" s="40"/>
      <c r="AH446" s="40"/>
      <c r="AI446" s="40"/>
      <c r="AJ446" s="40"/>
      <c r="AK446" s="40"/>
      <c r="AL446" s="40"/>
      <c r="AM446" s="40"/>
      <c r="AN446" s="40"/>
      <c r="AO446" s="40"/>
      <c r="AP446" s="40"/>
      <c r="AQ446" s="40"/>
      <c r="AR446" s="40"/>
      <c r="AS446" s="40"/>
      <c r="AT446" s="40"/>
      <c r="AU446" s="40"/>
    </row>
    <row r="447">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c r="AA447" s="40"/>
      <c r="AB447" s="40"/>
      <c r="AC447" s="40"/>
      <c r="AD447" s="40"/>
      <c r="AE447" s="40"/>
      <c r="AF447" s="40"/>
      <c r="AG447" s="40"/>
      <c r="AH447" s="40"/>
      <c r="AI447" s="40"/>
      <c r="AJ447" s="40"/>
      <c r="AK447" s="40"/>
      <c r="AL447" s="40"/>
      <c r="AM447" s="40"/>
      <c r="AN447" s="40"/>
      <c r="AO447" s="40"/>
      <c r="AP447" s="40"/>
      <c r="AQ447" s="40"/>
      <c r="AR447" s="40"/>
      <c r="AS447" s="40"/>
      <c r="AT447" s="40"/>
      <c r="AU447" s="40"/>
    </row>
    <row r="448">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c r="AA448" s="40"/>
      <c r="AB448" s="40"/>
      <c r="AC448" s="40"/>
      <c r="AD448" s="40"/>
      <c r="AE448" s="40"/>
      <c r="AF448" s="40"/>
      <c r="AG448" s="40"/>
      <c r="AH448" s="40"/>
      <c r="AI448" s="40"/>
      <c r="AJ448" s="40"/>
      <c r="AK448" s="40"/>
      <c r="AL448" s="40"/>
      <c r="AM448" s="40"/>
      <c r="AN448" s="40"/>
      <c r="AO448" s="40"/>
      <c r="AP448" s="40"/>
      <c r="AQ448" s="40"/>
      <c r="AR448" s="40"/>
      <c r="AS448" s="40"/>
      <c r="AT448" s="40"/>
      <c r="AU448" s="40"/>
    </row>
    <row r="449">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c r="AK449" s="40"/>
      <c r="AL449" s="40"/>
      <c r="AM449" s="40"/>
      <c r="AN449" s="40"/>
      <c r="AO449" s="40"/>
      <c r="AP449" s="40"/>
      <c r="AQ449" s="40"/>
      <c r="AR449" s="40"/>
      <c r="AS449" s="40"/>
      <c r="AT449" s="40"/>
      <c r="AU449" s="40"/>
    </row>
    <row r="450">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c r="AD450" s="40"/>
      <c r="AE450" s="40"/>
      <c r="AF450" s="40"/>
      <c r="AG450" s="40"/>
      <c r="AH450" s="40"/>
      <c r="AI450" s="40"/>
      <c r="AJ450" s="40"/>
      <c r="AK450" s="40"/>
      <c r="AL450" s="40"/>
      <c r="AM450" s="40"/>
      <c r="AN450" s="40"/>
      <c r="AO450" s="40"/>
      <c r="AP450" s="40"/>
      <c r="AQ450" s="40"/>
      <c r="AR450" s="40"/>
      <c r="AS450" s="40"/>
      <c r="AT450" s="40"/>
      <c r="AU450" s="40"/>
    </row>
    <row r="451">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c r="AA451" s="40"/>
      <c r="AB451" s="40"/>
      <c r="AC451" s="40"/>
      <c r="AD451" s="40"/>
      <c r="AE451" s="40"/>
      <c r="AF451" s="40"/>
      <c r="AG451" s="40"/>
      <c r="AH451" s="40"/>
      <c r="AI451" s="40"/>
      <c r="AJ451" s="40"/>
      <c r="AK451" s="40"/>
      <c r="AL451" s="40"/>
      <c r="AM451" s="40"/>
      <c r="AN451" s="40"/>
      <c r="AO451" s="40"/>
      <c r="AP451" s="40"/>
      <c r="AQ451" s="40"/>
      <c r="AR451" s="40"/>
      <c r="AS451" s="40"/>
      <c r="AT451" s="40"/>
      <c r="AU451" s="40"/>
    </row>
    <row r="452">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c r="AA452" s="40"/>
      <c r="AB452" s="40"/>
      <c r="AC452" s="40"/>
      <c r="AD452" s="40"/>
      <c r="AE452" s="40"/>
      <c r="AF452" s="40"/>
      <c r="AG452" s="40"/>
      <c r="AH452" s="40"/>
      <c r="AI452" s="40"/>
      <c r="AJ452" s="40"/>
      <c r="AK452" s="40"/>
      <c r="AL452" s="40"/>
      <c r="AM452" s="40"/>
      <c r="AN452" s="40"/>
      <c r="AO452" s="40"/>
      <c r="AP452" s="40"/>
      <c r="AQ452" s="40"/>
      <c r="AR452" s="40"/>
      <c r="AS452" s="40"/>
      <c r="AT452" s="40"/>
      <c r="AU452" s="40"/>
    </row>
    <row r="453">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c r="AB453" s="40"/>
      <c r="AC453" s="40"/>
      <c r="AD453" s="40"/>
      <c r="AE453" s="40"/>
      <c r="AF453" s="40"/>
      <c r="AG453" s="40"/>
      <c r="AH453" s="40"/>
      <c r="AI453" s="40"/>
      <c r="AJ453" s="40"/>
      <c r="AK453" s="40"/>
      <c r="AL453" s="40"/>
      <c r="AM453" s="40"/>
      <c r="AN453" s="40"/>
      <c r="AO453" s="40"/>
      <c r="AP453" s="40"/>
      <c r="AQ453" s="40"/>
      <c r="AR453" s="40"/>
      <c r="AS453" s="40"/>
      <c r="AT453" s="40"/>
      <c r="AU453" s="40"/>
    </row>
    <row r="454">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c r="AA454" s="40"/>
      <c r="AB454" s="40"/>
      <c r="AC454" s="40"/>
      <c r="AD454" s="40"/>
      <c r="AE454" s="40"/>
      <c r="AF454" s="40"/>
      <c r="AG454" s="40"/>
      <c r="AH454" s="40"/>
      <c r="AI454" s="40"/>
      <c r="AJ454" s="40"/>
      <c r="AK454" s="40"/>
      <c r="AL454" s="40"/>
      <c r="AM454" s="40"/>
      <c r="AN454" s="40"/>
      <c r="AO454" s="40"/>
      <c r="AP454" s="40"/>
      <c r="AQ454" s="40"/>
      <c r="AR454" s="40"/>
      <c r="AS454" s="40"/>
      <c r="AT454" s="40"/>
      <c r="AU454" s="40"/>
    </row>
    <row r="455">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c r="AA455" s="40"/>
      <c r="AB455" s="40"/>
      <c r="AC455" s="40"/>
      <c r="AD455" s="40"/>
      <c r="AE455" s="40"/>
      <c r="AF455" s="40"/>
      <c r="AG455" s="40"/>
      <c r="AH455" s="40"/>
      <c r="AI455" s="40"/>
      <c r="AJ455" s="40"/>
      <c r="AK455" s="40"/>
      <c r="AL455" s="40"/>
      <c r="AM455" s="40"/>
      <c r="AN455" s="40"/>
      <c r="AO455" s="40"/>
      <c r="AP455" s="40"/>
      <c r="AQ455" s="40"/>
      <c r="AR455" s="40"/>
      <c r="AS455" s="40"/>
      <c r="AT455" s="40"/>
      <c r="AU455" s="40"/>
    </row>
    <row r="456">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c r="AA456" s="40"/>
      <c r="AB456" s="40"/>
      <c r="AC456" s="40"/>
      <c r="AD456" s="40"/>
      <c r="AE456" s="40"/>
      <c r="AF456" s="40"/>
      <c r="AG456" s="40"/>
      <c r="AH456" s="40"/>
      <c r="AI456" s="40"/>
      <c r="AJ456" s="40"/>
      <c r="AK456" s="40"/>
      <c r="AL456" s="40"/>
      <c r="AM456" s="40"/>
      <c r="AN456" s="40"/>
      <c r="AO456" s="40"/>
      <c r="AP456" s="40"/>
      <c r="AQ456" s="40"/>
      <c r="AR456" s="40"/>
      <c r="AS456" s="40"/>
      <c r="AT456" s="40"/>
      <c r="AU456" s="40"/>
    </row>
    <row r="457">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c r="AA457" s="40"/>
      <c r="AB457" s="40"/>
      <c r="AC457" s="40"/>
      <c r="AD457" s="40"/>
      <c r="AE457" s="40"/>
      <c r="AF457" s="40"/>
      <c r="AG457" s="40"/>
      <c r="AH457" s="40"/>
      <c r="AI457" s="40"/>
      <c r="AJ457" s="40"/>
      <c r="AK457" s="40"/>
      <c r="AL457" s="40"/>
      <c r="AM457" s="40"/>
      <c r="AN457" s="40"/>
      <c r="AO457" s="40"/>
      <c r="AP457" s="40"/>
      <c r="AQ457" s="40"/>
      <c r="AR457" s="40"/>
      <c r="AS457" s="40"/>
      <c r="AT457" s="40"/>
      <c r="AU457" s="40"/>
    </row>
    <row r="458">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c r="AB458" s="40"/>
      <c r="AC458" s="40"/>
      <c r="AD458" s="40"/>
      <c r="AE458" s="40"/>
      <c r="AF458" s="40"/>
      <c r="AG458" s="40"/>
      <c r="AH458" s="40"/>
      <c r="AI458" s="40"/>
      <c r="AJ458" s="40"/>
      <c r="AK458" s="40"/>
      <c r="AL458" s="40"/>
      <c r="AM458" s="40"/>
      <c r="AN458" s="40"/>
      <c r="AO458" s="40"/>
      <c r="AP458" s="40"/>
      <c r="AQ458" s="40"/>
      <c r="AR458" s="40"/>
      <c r="AS458" s="40"/>
      <c r="AT458" s="40"/>
      <c r="AU458" s="40"/>
    </row>
    <row r="459">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c r="AB459" s="40"/>
      <c r="AC459" s="40"/>
      <c r="AD459" s="40"/>
      <c r="AE459" s="40"/>
      <c r="AF459" s="40"/>
      <c r="AG459" s="40"/>
      <c r="AH459" s="40"/>
      <c r="AI459" s="40"/>
      <c r="AJ459" s="40"/>
      <c r="AK459" s="40"/>
      <c r="AL459" s="40"/>
      <c r="AM459" s="40"/>
      <c r="AN459" s="40"/>
      <c r="AO459" s="40"/>
      <c r="AP459" s="40"/>
      <c r="AQ459" s="40"/>
      <c r="AR459" s="40"/>
      <c r="AS459" s="40"/>
      <c r="AT459" s="40"/>
      <c r="AU459" s="40"/>
    </row>
    <row r="460">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c r="AB460" s="40"/>
      <c r="AC460" s="40"/>
      <c r="AD460" s="40"/>
      <c r="AE460" s="40"/>
      <c r="AF460" s="40"/>
      <c r="AG460" s="40"/>
      <c r="AH460" s="40"/>
      <c r="AI460" s="40"/>
      <c r="AJ460" s="40"/>
      <c r="AK460" s="40"/>
      <c r="AL460" s="40"/>
      <c r="AM460" s="40"/>
      <c r="AN460" s="40"/>
      <c r="AO460" s="40"/>
      <c r="AP460" s="40"/>
      <c r="AQ460" s="40"/>
      <c r="AR460" s="40"/>
      <c r="AS460" s="40"/>
      <c r="AT460" s="40"/>
      <c r="AU460" s="40"/>
    </row>
    <row r="461">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c r="AD461" s="40"/>
      <c r="AE461" s="40"/>
      <c r="AF461" s="40"/>
      <c r="AG461" s="40"/>
      <c r="AH461" s="40"/>
      <c r="AI461" s="40"/>
      <c r="AJ461" s="40"/>
      <c r="AK461" s="40"/>
      <c r="AL461" s="40"/>
      <c r="AM461" s="40"/>
      <c r="AN461" s="40"/>
      <c r="AO461" s="40"/>
      <c r="AP461" s="40"/>
      <c r="AQ461" s="40"/>
      <c r="AR461" s="40"/>
      <c r="AS461" s="40"/>
      <c r="AT461" s="40"/>
      <c r="AU461" s="40"/>
    </row>
    <row r="462">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c r="AB462" s="40"/>
      <c r="AC462" s="40"/>
      <c r="AD462" s="40"/>
      <c r="AE462" s="40"/>
      <c r="AF462" s="40"/>
      <c r="AG462" s="40"/>
      <c r="AH462" s="40"/>
      <c r="AI462" s="40"/>
      <c r="AJ462" s="40"/>
      <c r="AK462" s="40"/>
      <c r="AL462" s="40"/>
      <c r="AM462" s="40"/>
      <c r="AN462" s="40"/>
      <c r="AO462" s="40"/>
      <c r="AP462" s="40"/>
      <c r="AQ462" s="40"/>
      <c r="AR462" s="40"/>
      <c r="AS462" s="40"/>
      <c r="AT462" s="40"/>
      <c r="AU462" s="40"/>
    </row>
    <row r="463">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c r="AB463" s="40"/>
      <c r="AC463" s="40"/>
      <c r="AD463" s="40"/>
      <c r="AE463" s="40"/>
      <c r="AF463" s="40"/>
      <c r="AG463" s="40"/>
      <c r="AH463" s="40"/>
      <c r="AI463" s="40"/>
      <c r="AJ463" s="40"/>
      <c r="AK463" s="40"/>
      <c r="AL463" s="40"/>
      <c r="AM463" s="40"/>
      <c r="AN463" s="40"/>
      <c r="AO463" s="40"/>
      <c r="AP463" s="40"/>
      <c r="AQ463" s="40"/>
      <c r="AR463" s="40"/>
      <c r="AS463" s="40"/>
      <c r="AT463" s="40"/>
      <c r="AU463" s="40"/>
    </row>
    <row r="464">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c r="AH464" s="40"/>
      <c r="AI464" s="40"/>
      <c r="AJ464" s="40"/>
      <c r="AK464" s="40"/>
      <c r="AL464" s="40"/>
      <c r="AM464" s="40"/>
      <c r="AN464" s="40"/>
      <c r="AO464" s="40"/>
      <c r="AP464" s="40"/>
      <c r="AQ464" s="40"/>
      <c r="AR464" s="40"/>
      <c r="AS464" s="40"/>
      <c r="AT464" s="40"/>
      <c r="AU464" s="40"/>
    </row>
    <row r="465">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c r="AD465" s="40"/>
      <c r="AE465" s="40"/>
      <c r="AF465" s="40"/>
      <c r="AG465" s="40"/>
      <c r="AH465" s="40"/>
      <c r="AI465" s="40"/>
      <c r="AJ465" s="40"/>
      <c r="AK465" s="40"/>
      <c r="AL465" s="40"/>
      <c r="AM465" s="40"/>
      <c r="AN465" s="40"/>
      <c r="AO465" s="40"/>
      <c r="AP465" s="40"/>
      <c r="AQ465" s="40"/>
      <c r="AR465" s="40"/>
      <c r="AS465" s="40"/>
      <c r="AT465" s="40"/>
      <c r="AU465" s="40"/>
    </row>
    <row r="466">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c r="AC466" s="40"/>
      <c r="AD466" s="40"/>
      <c r="AE466" s="40"/>
      <c r="AF466" s="40"/>
      <c r="AG466" s="40"/>
      <c r="AH466" s="40"/>
      <c r="AI466" s="40"/>
      <c r="AJ466" s="40"/>
      <c r="AK466" s="40"/>
      <c r="AL466" s="40"/>
      <c r="AM466" s="40"/>
      <c r="AN466" s="40"/>
      <c r="AO466" s="40"/>
      <c r="AP466" s="40"/>
      <c r="AQ466" s="40"/>
      <c r="AR466" s="40"/>
      <c r="AS466" s="40"/>
      <c r="AT466" s="40"/>
      <c r="AU466" s="40"/>
    </row>
    <row r="467">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c r="AE467" s="40"/>
      <c r="AF467" s="40"/>
      <c r="AG467" s="40"/>
      <c r="AH467" s="40"/>
      <c r="AI467" s="40"/>
      <c r="AJ467" s="40"/>
      <c r="AK467" s="40"/>
      <c r="AL467" s="40"/>
      <c r="AM467" s="40"/>
      <c r="AN467" s="40"/>
      <c r="AO467" s="40"/>
      <c r="AP467" s="40"/>
      <c r="AQ467" s="40"/>
      <c r="AR467" s="40"/>
      <c r="AS467" s="40"/>
      <c r="AT467" s="40"/>
      <c r="AU467" s="40"/>
    </row>
    <row r="468">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c r="AD468" s="40"/>
      <c r="AE468" s="40"/>
      <c r="AF468" s="40"/>
      <c r="AG468" s="40"/>
      <c r="AH468" s="40"/>
      <c r="AI468" s="40"/>
      <c r="AJ468" s="40"/>
      <c r="AK468" s="40"/>
      <c r="AL468" s="40"/>
      <c r="AM468" s="40"/>
      <c r="AN468" s="40"/>
      <c r="AO468" s="40"/>
      <c r="AP468" s="40"/>
      <c r="AQ468" s="40"/>
      <c r="AR468" s="40"/>
      <c r="AS468" s="40"/>
      <c r="AT468" s="40"/>
      <c r="AU468" s="40"/>
    </row>
    <row r="469">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c r="AD469" s="40"/>
      <c r="AE469" s="40"/>
      <c r="AF469" s="40"/>
      <c r="AG469" s="40"/>
      <c r="AH469" s="40"/>
      <c r="AI469" s="40"/>
      <c r="AJ469" s="40"/>
      <c r="AK469" s="40"/>
      <c r="AL469" s="40"/>
      <c r="AM469" s="40"/>
      <c r="AN469" s="40"/>
      <c r="AO469" s="40"/>
      <c r="AP469" s="40"/>
      <c r="AQ469" s="40"/>
      <c r="AR469" s="40"/>
      <c r="AS469" s="40"/>
      <c r="AT469" s="40"/>
      <c r="AU469" s="40"/>
    </row>
    <row r="470">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c r="AC470" s="40"/>
      <c r="AD470" s="40"/>
      <c r="AE470" s="40"/>
      <c r="AF470" s="40"/>
      <c r="AG470" s="40"/>
      <c r="AH470" s="40"/>
      <c r="AI470" s="40"/>
      <c r="AJ470" s="40"/>
      <c r="AK470" s="40"/>
      <c r="AL470" s="40"/>
      <c r="AM470" s="40"/>
      <c r="AN470" s="40"/>
      <c r="AO470" s="40"/>
      <c r="AP470" s="40"/>
      <c r="AQ470" s="40"/>
      <c r="AR470" s="40"/>
      <c r="AS470" s="40"/>
      <c r="AT470" s="40"/>
      <c r="AU470" s="40"/>
    </row>
    <row r="471">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c r="AC471" s="40"/>
      <c r="AD471" s="40"/>
      <c r="AE471" s="40"/>
      <c r="AF471" s="40"/>
      <c r="AG471" s="40"/>
      <c r="AH471" s="40"/>
      <c r="AI471" s="40"/>
      <c r="AJ471" s="40"/>
      <c r="AK471" s="40"/>
      <c r="AL471" s="40"/>
      <c r="AM471" s="40"/>
      <c r="AN471" s="40"/>
      <c r="AO471" s="40"/>
      <c r="AP471" s="40"/>
      <c r="AQ471" s="40"/>
      <c r="AR471" s="40"/>
      <c r="AS471" s="40"/>
      <c r="AT471" s="40"/>
      <c r="AU471" s="40"/>
    </row>
    <row r="472">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c r="AD472" s="40"/>
      <c r="AE472" s="40"/>
      <c r="AF472" s="40"/>
      <c r="AG472" s="40"/>
      <c r="AH472" s="40"/>
      <c r="AI472" s="40"/>
      <c r="AJ472" s="40"/>
      <c r="AK472" s="40"/>
      <c r="AL472" s="40"/>
      <c r="AM472" s="40"/>
      <c r="AN472" s="40"/>
      <c r="AO472" s="40"/>
      <c r="AP472" s="40"/>
      <c r="AQ472" s="40"/>
      <c r="AR472" s="40"/>
      <c r="AS472" s="40"/>
      <c r="AT472" s="40"/>
      <c r="AU472" s="40"/>
    </row>
    <row r="473">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c r="AD473" s="40"/>
      <c r="AE473" s="40"/>
      <c r="AF473" s="40"/>
      <c r="AG473" s="40"/>
      <c r="AH473" s="40"/>
      <c r="AI473" s="40"/>
      <c r="AJ473" s="40"/>
      <c r="AK473" s="40"/>
      <c r="AL473" s="40"/>
      <c r="AM473" s="40"/>
      <c r="AN473" s="40"/>
      <c r="AO473" s="40"/>
      <c r="AP473" s="40"/>
      <c r="AQ473" s="40"/>
      <c r="AR473" s="40"/>
      <c r="AS473" s="40"/>
      <c r="AT473" s="40"/>
      <c r="AU473" s="40"/>
    </row>
    <row r="474">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c r="AD474" s="40"/>
      <c r="AE474" s="40"/>
      <c r="AF474" s="40"/>
      <c r="AG474" s="40"/>
      <c r="AH474" s="40"/>
      <c r="AI474" s="40"/>
      <c r="AJ474" s="40"/>
      <c r="AK474" s="40"/>
      <c r="AL474" s="40"/>
      <c r="AM474" s="40"/>
      <c r="AN474" s="40"/>
      <c r="AO474" s="40"/>
      <c r="AP474" s="40"/>
      <c r="AQ474" s="40"/>
      <c r="AR474" s="40"/>
      <c r="AS474" s="40"/>
      <c r="AT474" s="40"/>
      <c r="AU474" s="40"/>
    </row>
    <row r="475">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c r="AC475" s="40"/>
      <c r="AD475" s="40"/>
      <c r="AE475" s="40"/>
      <c r="AF475" s="40"/>
      <c r="AG475" s="40"/>
      <c r="AH475" s="40"/>
      <c r="AI475" s="40"/>
      <c r="AJ475" s="40"/>
      <c r="AK475" s="40"/>
      <c r="AL475" s="40"/>
      <c r="AM475" s="40"/>
      <c r="AN475" s="40"/>
      <c r="AO475" s="40"/>
      <c r="AP475" s="40"/>
      <c r="AQ475" s="40"/>
      <c r="AR475" s="40"/>
      <c r="AS475" s="40"/>
      <c r="AT475" s="40"/>
      <c r="AU475" s="40"/>
    </row>
    <row r="476">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c r="AD476" s="40"/>
      <c r="AE476" s="40"/>
      <c r="AF476" s="40"/>
      <c r="AG476" s="40"/>
      <c r="AH476" s="40"/>
      <c r="AI476" s="40"/>
      <c r="AJ476" s="40"/>
      <c r="AK476" s="40"/>
      <c r="AL476" s="40"/>
      <c r="AM476" s="40"/>
      <c r="AN476" s="40"/>
      <c r="AO476" s="40"/>
      <c r="AP476" s="40"/>
      <c r="AQ476" s="40"/>
      <c r="AR476" s="40"/>
      <c r="AS476" s="40"/>
      <c r="AT476" s="40"/>
      <c r="AU476" s="40"/>
    </row>
    <row r="477">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c r="AE477" s="40"/>
      <c r="AF477" s="40"/>
      <c r="AG477" s="40"/>
      <c r="AH477" s="40"/>
      <c r="AI477" s="40"/>
      <c r="AJ477" s="40"/>
      <c r="AK477" s="40"/>
      <c r="AL477" s="40"/>
      <c r="AM477" s="40"/>
      <c r="AN477" s="40"/>
      <c r="AO477" s="40"/>
      <c r="AP477" s="40"/>
      <c r="AQ477" s="40"/>
      <c r="AR477" s="40"/>
      <c r="AS477" s="40"/>
      <c r="AT477" s="40"/>
      <c r="AU477" s="40"/>
    </row>
    <row r="478">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c r="AK478" s="40"/>
      <c r="AL478" s="40"/>
      <c r="AM478" s="40"/>
      <c r="AN478" s="40"/>
      <c r="AO478" s="40"/>
      <c r="AP478" s="40"/>
      <c r="AQ478" s="40"/>
      <c r="AR478" s="40"/>
      <c r="AS478" s="40"/>
      <c r="AT478" s="40"/>
      <c r="AU478" s="40"/>
    </row>
    <row r="479">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c r="AB479" s="40"/>
      <c r="AC479" s="40"/>
      <c r="AD479" s="40"/>
      <c r="AE479" s="40"/>
      <c r="AF479" s="40"/>
      <c r="AG479" s="40"/>
      <c r="AH479" s="40"/>
      <c r="AI479" s="40"/>
      <c r="AJ479" s="40"/>
      <c r="AK479" s="40"/>
      <c r="AL479" s="40"/>
      <c r="AM479" s="40"/>
      <c r="AN479" s="40"/>
      <c r="AO479" s="40"/>
      <c r="AP479" s="40"/>
      <c r="AQ479" s="40"/>
      <c r="AR479" s="40"/>
      <c r="AS479" s="40"/>
      <c r="AT479" s="40"/>
      <c r="AU479" s="40"/>
    </row>
    <row r="480">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c r="AB480" s="40"/>
      <c r="AC480" s="40"/>
      <c r="AD480" s="40"/>
      <c r="AE480" s="40"/>
      <c r="AF480" s="40"/>
      <c r="AG480" s="40"/>
      <c r="AH480" s="40"/>
      <c r="AI480" s="40"/>
      <c r="AJ480" s="40"/>
      <c r="AK480" s="40"/>
      <c r="AL480" s="40"/>
      <c r="AM480" s="40"/>
      <c r="AN480" s="40"/>
      <c r="AO480" s="40"/>
      <c r="AP480" s="40"/>
      <c r="AQ480" s="40"/>
      <c r="AR480" s="40"/>
      <c r="AS480" s="40"/>
      <c r="AT480" s="40"/>
      <c r="AU480" s="40"/>
    </row>
    <row r="481">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c r="AH481" s="40"/>
      <c r="AI481" s="40"/>
      <c r="AJ481" s="40"/>
      <c r="AK481" s="40"/>
      <c r="AL481" s="40"/>
      <c r="AM481" s="40"/>
      <c r="AN481" s="40"/>
      <c r="AO481" s="40"/>
      <c r="AP481" s="40"/>
      <c r="AQ481" s="40"/>
      <c r="AR481" s="40"/>
      <c r="AS481" s="40"/>
      <c r="AT481" s="40"/>
      <c r="AU481" s="40"/>
    </row>
    <row r="482">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c r="AB482" s="40"/>
      <c r="AC482" s="40"/>
      <c r="AD482" s="40"/>
      <c r="AE482" s="40"/>
      <c r="AF482" s="40"/>
      <c r="AG482" s="40"/>
      <c r="AH482" s="40"/>
      <c r="AI482" s="40"/>
      <c r="AJ482" s="40"/>
      <c r="AK482" s="40"/>
      <c r="AL482" s="40"/>
      <c r="AM482" s="40"/>
      <c r="AN482" s="40"/>
      <c r="AO482" s="40"/>
      <c r="AP482" s="40"/>
      <c r="AQ482" s="40"/>
      <c r="AR482" s="40"/>
      <c r="AS482" s="40"/>
      <c r="AT482" s="40"/>
      <c r="AU482" s="40"/>
    </row>
    <row r="483">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c r="AB483" s="40"/>
      <c r="AC483" s="40"/>
      <c r="AD483" s="40"/>
      <c r="AE483" s="40"/>
      <c r="AF483" s="40"/>
      <c r="AG483" s="40"/>
      <c r="AH483" s="40"/>
      <c r="AI483" s="40"/>
      <c r="AJ483" s="40"/>
      <c r="AK483" s="40"/>
      <c r="AL483" s="40"/>
      <c r="AM483" s="40"/>
      <c r="AN483" s="40"/>
      <c r="AO483" s="40"/>
      <c r="AP483" s="40"/>
      <c r="AQ483" s="40"/>
      <c r="AR483" s="40"/>
      <c r="AS483" s="40"/>
      <c r="AT483" s="40"/>
      <c r="AU483" s="40"/>
    </row>
    <row r="484">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c r="AB484" s="40"/>
      <c r="AC484" s="40"/>
      <c r="AD484" s="40"/>
      <c r="AE484" s="40"/>
      <c r="AF484" s="40"/>
      <c r="AG484" s="40"/>
      <c r="AH484" s="40"/>
      <c r="AI484" s="40"/>
      <c r="AJ484" s="40"/>
      <c r="AK484" s="40"/>
      <c r="AL484" s="40"/>
      <c r="AM484" s="40"/>
      <c r="AN484" s="40"/>
      <c r="AO484" s="40"/>
      <c r="AP484" s="40"/>
      <c r="AQ484" s="40"/>
      <c r="AR484" s="40"/>
      <c r="AS484" s="40"/>
      <c r="AT484" s="40"/>
      <c r="AU484" s="40"/>
    </row>
    <row r="485">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c r="AB485" s="40"/>
      <c r="AC485" s="40"/>
      <c r="AD485" s="40"/>
      <c r="AE485" s="40"/>
      <c r="AF485" s="40"/>
      <c r="AG485" s="40"/>
      <c r="AH485" s="40"/>
      <c r="AI485" s="40"/>
      <c r="AJ485" s="40"/>
      <c r="AK485" s="40"/>
      <c r="AL485" s="40"/>
      <c r="AM485" s="40"/>
      <c r="AN485" s="40"/>
      <c r="AO485" s="40"/>
      <c r="AP485" s="40"/>
      <c r="AQ485" s="40"/>
      <c r="AR485" s="40"/>
      <c r="AS485" s="40"/>
      <c r="AT485" s="40"/>
      <c r="AU485" s="40"/>
    </row>
    <row r="486">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c r="AD486" s="40"/>
      <c r="AE486" s="40"/>
      <c r="AF486" s="40"/>
      <c r="AG486" s="40"/>
      <c r="AH486" s="40"/>
      <c r="AI486" s="40"/>
      <c r="AJ486" s="40"/>
      <c r="AK486" s="40"/>
      <c r="AL486" s="40"/>
      <c r="AM486" s="40"/>
      <c r="AN486" s="40"/>
      <c r="AO486" s="40"/>
      <c r="AP486" s="40"/>
      <c r="AQ486" s="40"/>
      <c r="AR486" s="40"/>
      <c r="AS486" s="40"/>
      <c r="AT486" s="40"/>
      <c r="AU486" s="40"/>
    </row>
    <row r="487">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c r="AC487" s="40"/>
      <c r="AD487" s="40"/>
      <c r="AE487" s="40"/>
      <c r="AF487" s="40"/>
      <c r="AG487" s="40"/>
      <c r="AH487" s="40"/>
      <c r="AI487" s="40"/>
      <c r="AJ487" s="40"/>
      <c r="AK487" s="40"/>
      <c r="AL487" s="40"/>
      <c r="AM487" s="40"/>
      <c r="AN487" s="40"/>
      <c r="AO487" s="40"/>
      <c r="AP487" s="40"/>
      <c r="AQ487" s="40"/>
      <c r="AR487" s="40"/>
      <c r="AS487" s="40"/>
      <c r="AT487" s="40"/>
      <c r="AU487" s="40"/>
    </row>
    <row r="488">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c r="AB488" s="40"/>
      <c r="AC488" s="40"/>
      <c r="AD488" s="40"/>
      <c r="AE488" s="40"/>
      <c r="AF488" s="40"/>
      <c r="AG488" s="40"/>
      <c r="AH488" s="40"/>
      <c r="AI488" s="40"/>
      <c r="AJ488" s="40"/>
      <c r="AK488" s="40"/>
      <c r="AL488" s="40"/>
      <c r="AM488" s="40"/>
      <c r="AN488" s="40"/>
      <c r="AO488" s="40"/>
      <c r="AP488" s="40"/>
      <c r="AQ488" s="40"/>
      <c r="AR488" s="40"/>
      <c r="AS488" s="40"/>
      <c r="AT488" s="40"/>
      <c r="AU488" s="40"/>
    </row>
    <row r="489">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c r="AC489" s="40"/>
      <c r="AD489" s="40"/>
      <c r="AE489" s="40"/>
      <c r="AF489" s="40"/>
      <c r="AG489" s="40"/>
      <c r="AH489" s="40"/>
      <c r="AI489" s="40"/>
      <c r="AJ489" s="40"/>
      <c r="AK489" s="40"/>
      <c r="AL489" s="40"/>
      <c r="AM489" s="40"/>
      <c r="AN489" s="40"/>
      <c r="AO489" s="40"/>
      <c r="AP489" s="40"/>
      <c r="AQ489" s="40"/>
      <c r="AR489" s="40"/>
      <c r="AS489" s="40"/>
      <c r="AT489" s="40"/>
      <c r="AU489" s="40"/>
    </row>
    <row r="490">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c r="AD490" s="40"/>
      <c r="AE490" s="40"/>
      <c r="AF490" s="40"/>
      <c r="AG490" s="40"/>
      <c r="AH490" s="40"/>
      <c r="AI490" s="40"/>
      <c r="AJ490" s="40"/>
      <c r="AK490" s="40"/>
      <c r="AL490" s="40"/>
      <c r="AM490" s="40"/>
      <c r="AN490" s="40"/>
      <c r="AO490" s="40"/>
      <c r="AP490" s="40"/>
      <c r="AQ490" s="40"/>
      <c r="AR490" s="40"/>
      <c r="AS490" s="40"/>
      <c r="AT490" s="40"/>
      <c r="AU490" s="40"/>
    </row>
    <row r="491">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c r="AD491" s="40"/>
      <c r="AE491" s="40"/>
      <c r="AF491" s="40"/>
      <c r="AG491" s="40"/>
      <c r="AH491" s="40"/>
      <c r="AI491" s="40"/>
      <c r="AJ491" s="40"/>
      <c r="AK491" s="40"/>
      <c r="AL491" s="40"/>
      <c r="AM491" s="40"/>
      <c r="AN491" s="40"/>
      <c r="AO491" s="40"/>
      <c r="AP491" s="40"/>
      <c r="AQ491" s="40"/>
      <c r="AR491" s="40"/>
      <c r="AS491" s="40"/>
      <c r="AT491" s="40"/>
      <c r="AU491" s="40"/>
    </row>
    <row r="492">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c r="AB492" s="40"/>
      <c r="AC492" s="40"/>
      <c r="AD492" s="40"/>
      <c r="AE492" s="40"/>
      <c r="AF492" s="40"/>
      <c r="AG492" s="40"/>
      <c r="AH492" s="40"/>
      <c r="AI492" s="40"/>
      <c r="AJ492" s="40"/>
      <c r="AK492" s="40"/>
      <c r="AL492" s="40"/>
      <c r="AM492" s="40"/>
      <c r="AN492" s="40"/>
      <c r="AO492" s="40"/>
      <c r="AP492" s="40"/>
      <c r="AQ492" s="40"/>
      <c r="AR492" s="40"/>
      <c r="AS492" s="40"/>
      <c r="AT492" s="40"/>
      <c r="AU492" s="40"/>
    </row>
    <row r="493">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c r="AB493" s="40"/>
      <c r="AC493" s="40"/>
      <c r="AD493" s="40"/>
      <c r="AE493" s="40"/>
      <c r="AF493" s="40"/>
      <c r="AG493" s="40"/>
      <c r="AH493" s="40"/>
      <c r="AI493" s="40"/>
      <c r="AJ493" s="40"/>
      <c r="AK493" s="40"/>
      <c r="AL493" s="40"/>
      <c r="AM493" s="40"/>
      <c r="AN493" s="40"/>
      <c r="AO493" s="40"/>
      <c r="AP493" s="40"/>
      <c r="AQ493" s="40"/>
      <c r="AR493" s="40"/>
      <c r="AS493" s="40"/>
      <c r="AT493" s="40"/>
      <c r="AU493" s="40"/>
    </row>
    <row r="494">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c r="AB494" s="40"/>
      <c r="AC494" s="40"/>
      <c r="AD494" s="40"/>
      <c r="AE494" s="40"/>
      <c r="AF494" s="40"/>
      <c r="AG494" s="40"/>
      <c r="AH494" s="40"/>
      <c r="AI494" s="40"/>
      <c r="AJ494" s="40"/>
      <c r="AK494" s="40"/>
      <c r="AL494" s="40"/>
      <c r="AM494" s="40"/>
      <c r="AN494" s="40"/>
      <c r="AO494" s="40"/>
      <c r="AP494" s="40"/>
      <c r="AQ494" s="40"/>
      <c r="AR494" s="40"/>
      <c r="AS494" s="40"/>
      <c r="AT494" s="40"/>
      <c r="AU494" s="40"/>
    </row>
    <row r="495">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c r="AB495" s="40"/>
      <c r="AC495" s="40"/>
      <c r="AD495" s="40"/>
      <c r="AE495" s="40"/>
      <c r="AF495" s="40"/>
      <c r="AG495" s="40"/>
      <c r="AH495" s="40"/>
      <c r="AI495" s="40"/>
      <c r="AJ495" s="40"/>
      <c r="AK495" s="40"/>
      <c r="AL495" s="40"/>
      <c r="AM495" s="40"/>
      <c r="AN495" s="40"/>
      <c r="AO495" s="40"/>
      <c r="AP495" s="40"/>
      <c r="AQ495" s="40"/>
      <c r="AR495" s="40"/>
      <c r="AS495" s="40"/>
      <c r="AT495" s="40"/>
      <c r="AU495" s="40"/>
    </row>
    <row r="496">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c r="AA496" s="40"/>
      <c r="AB496" s="40"/>
      <c r="AC496" s="40"/>
      <c r="AD496" s="40"/>
      <c r="AE496" s="40"/>
      <c r="AF496" s="40"/>
      <c r="AG496" s="40"/>
      <c r="AH496" s="40"/>
      <c r="AI496" s="40"/>
      <c r="AJ496" s="40"/>
      <c r="AK496" s="40"/>
      <c r="AL496" s="40"/>
      <c r="AM496" s="40"/>
      <c r="AN496" s="40"/>
      <c r="AO496" s="40"/>
      <c r="AP496" s="40"/>
      <c r="AQ496" s="40"/>
      <c r="AR496" s="40"/>
      <c r="AS496" s="40"/>
      <c r="AT496" s="40"/>
      <c r="AU496" s="40"/>
    </row>
    <row r="497">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c r="AA497" s="40"/>
      <c r="AB497" s="40"/>
      <c r="AC497" s="40"/>
      <c r="AD497" s="40"/>
      <c r="AE497" s="40"/>
      <c r="AF497" s="40"/>
      <c r="AG497" s="40"/>
      <c r="AH497" s="40"/>
      <c r="AI497" s="40"/>
      <c r="AJ497" s="40"/>
      <c r="AK497" s="40"/>
      <c r="AL497" s="40"/>
      <c r="AM497" s="40"/>
      <c r="AN497" s="40"/>
      <c r="AO497" s="40"/>
      <c r="AP497" s="40"/>
      <c r="AQ497" s="40"/>
      <c r="AR497" s="40"/>
      <c r="AS497" s="40"/>
      <c r="AT497" s="40"/>
      <c r="AU497" s="40"/>
    </row>
    <row r="498">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c r="AD498" s="40"/>
      <c r="AE498" s="40"/>
      <c r="AF498" s="40"/>
      <c r="AG498" s="40"/>
      <c r="AH498" s="40"/>
      <c r="AI498" s="40"/>
      <c r="AJ498" s="40"/>
      <c r="AK498" s="40"/>
      <c r="AL498" s="40"/>
      <c r="AM498" s="40"/>
      <c r="AN498" s="40"/>
      <c r="AO498" s="40"/>
      <c r="AP498" s="40"/>
      <c r="AQ498" s="40"/>
      <c r="AR498" s="40"/>
      <c r="AS498" s="40"/>
      <c r="AT498" s="40"/>
      <c r="AU498" s="40"/>
    </row>
    <row r="499">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c r="AA499" s="40"/>
      <c r="AB499" s="40"/>
      <c r="AC499" s="40"/>
      <c r="AD499" s="40"/>
      <c r="AE499" s="40"/>
      <c r="AF499" s="40"/>
      <c r="AG499" s="40"/>
      <c r="AH499" s="40"/>
      <c r="AI499" s="40"/>
      <c r="AJ499" s="40"/>
      <c r="AK499" s="40"/>
      <c r="AL499" s="40"/>
      <c r="AM499" s="40"/>
      <c r="AN499" s="40"/>
      <c r="AO499" s="40"/>
      <c r="AP499" s="40"/>
      <c r="AQ499" s="40"/>
      <c r="AR499" s="40"/>
      <c r="AS499" s="40"/>
      <c r="AT499" s="40"/>
      <c r="AU499" s="40"/>
    </row>
    <row r="500">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0"/>
      <c r="AC500" s="40"/>
      <c r="AD500" s="40"/>
      <c r="AE500" s="40"/>
      <c r="AF500" s="40"/>
      <c r="AG500" s="40"/>
      <c r="AH500" s="40"/>
      <c r="AI500" s="40"/>
      <c r="AJ500" s="40"/>
      <c r="AK500" s="40"/>
      <c r="AL500" s="40"/>
      <c r="AM500" s="40"/>
      <c r="AN500" s="40"/>
      <c r="AO500" s="40"/>
      <c r="AP500" s="40"/>
      <c r="AQ500" s="40"/>
      <c r="AR500" s="40"/>
      <c r="AS500" s="40"/>
      <c r="AT500" s="40"/>
      <c r="AU500" s="40"/>
    </row>
    <row r="501">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c r="AA501" s="40"/>
      <c r="AB501" s="40"/>
      <c r="AC501" s="40"/>
      <c r="AD501" s="40"/>
      <c r="AE501" s="40"/>
      <c r="AF501" s="40"/>
      <c r="AG501" s="40"/>
      <c r="AH501" s="40"/>
      <c r="AI501" s="40"/>
      <c r="AJ501" s="40"/>
      <c r="AK501" s="40"/>
      <c r="AL501" s="40"/>
      <c r="AM501" s="40"/>
      <c r="AN501" s="40"/>
      <c r="AO501" s="40"/>
      <c r="AP501" s="40"/>
      <c r="AQ501" s="40"/>
      <c r="AR501" s="40"/>
      <c r="AS501" s="40"/>
      <c r="AT501" s="40"/>
      <c r="AU501" s="40"/>
    </row>
    <row r="502">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c r="AA502" s="40"/>
      <c r="AB502" s="40"/>
      <c r="AC502" s="40"/>
      <c r="AD502" s="40"/>
      <c r="AE502" s="40"/>
      <c r="AF502" s="40"/>
      <c r="AG502" s="40"/>
      <c r="AH502" s="40"/>
      <c r="AI502" s="40"/>
      <c r="AJ502" s="40"/>
      <c r="AK502" s="40"/>
      <c r="AL502" s="40"/>
      <c r="AM502" s="40"/>
      <c r="AN502" s="40"/>
      <c r="AO502" s="40"/>
      <c r="AP502" s="40"/>
      <c r="AQ502" s="40"/>
      <c r="AR502" s="40"/>
      <c r="AS502" s="40"/>
      <c r="AT502" s="40"/>
      <c r="AU502" s="40"/>
    </row>
    <row r="503">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c r="AB503" s="40"/>
      <c r="AC503" s="40"/>
      <c r="AD503" s="40"/>
      <c r="AE503" s="40"/>
      <c r="AF503" s="40"/>
      <c r="AG503" s="40"/>
      <c r="AH503" s="40"/>
      <c r="AI503" s="40"/>
      <c r="AJ503" s="40"/>
      <c r="AK503" s="40"/>
      <c r="AL503" s="40"/>
      <c r="AM503" s="40"/>
      <c r="AN503" s="40"/>
      <c r="AO503" s="40"/>
      <c r="AP503" s="40"/>
      <c r="AQ503" s="40"/>
      <c r="AR503" s="40"/>
      <c r="AS503" s="40"/>
      <c r="AT503" s="40"/>
      <c r="AU503" s="40"/>
    </row>
    <row r="504">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c r="AB504" s="40"/>
      <c r="AC504" s="40"/>
      <c r="AD504" s="40"/>
      <c r="AE504" s="40"/>
      <c r="AF504" s="40"/>
      <c r="AG504" s="40"/>
      <c r="AH504" s="40"/>
      <c r="AI504" s="40"/>
      <c r="AJ504" s="40"/>
      <c r="AK504" s="40"/>
      <c r="AL504" s="40"/>
      <c r="AM504" s="40"/>
      <c r="AN504" s="40"/>
      <c r="AO504" s="40"/>
      <c r="AP504" s="40"/>
      <c r="AQ504" s="40"/>
      <c r="AR504" s="40"/>
      <c r="AS504" s="40"/>
      <c r="AT504" s="40"/>
      <c r="AU504" s="40"/>
    </row>
    <row r="505">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c r="AA505" s="40"/>
      <c r="AB505" s="40"/>
      <c r="AC505" s="40"/>
      <c r="AD505" s="40"/>
      <c r="AE505" s="40"/>
      <c r="AF505" s="40"/>
      <c r="AG505" s="40"/>
      <c r="AH505" s="40"/>
      <c r="AI505" s="40"/>
      <c r="AJ505" s="40"/>
      <c r="AK505" s="40"/>
      <c r="AL505" s="40"/>
      <c r="AM505" s="40"/>
      <c r="AN505" s="40"/>
      <c r="AO505" s="40"/>
      <c r="AP505" s="40"/>
      <c r="AQ505" s="40"/>
      <c r="AR505" s="40"/>
      <c r="AS505" s="40"/>
      <c r="AT505" s="40"/>
      <c r="AU505" s="40"/>
    </row>
    <row r="506">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c r="AA506" s="40"/>
      <c r="AB506" s="40"/>
      <c r="AC506" s="40"/>
      <c r="AD506" s="40"/>
      <c r="AE506" s="40"/>
      <c r="AF506" s="40"/>
      <c r="AG506" s="40"/>
      <c r="AH506" s="40"/>
      <c r="AI506" s="40"/>
      <c r="AJ506" s="40"/>
      <c r="AK506" s="40"/>
      <c r="AL506" s="40"/>
      <c r="AM506" s="40"/>
      <c r="AN506" s="40"/>
      <c r="AO506" s="40"/>
      <c r="AP506" s="40"/>
      <c r="AQ506" s="40"/>
      <c r="AR506" s="40"/>
      <c r="AS506" s="40"/>
      <c r="AT506" s="40"/>
      <c r="AU506" s="40"/>
    </row>
    <row r="507">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c r="AA507" s="40"/>
      <c r="AB507" s="40"/>
      <c r="AC507" s="40"/>
      <c r="AD507" s="40"/>
      <c r="AE507" s="40"/>
      <c r="AF507" s="40"/>
      <c r="AG507" s="40"/>
      <c r="AH507" s="40"/>
      <c r="AI507" s="40"/>
      <c r="AJ507" s="40"/>
      <c r="AK507" s="40"/>
      <c r="AL507" s="40"/>
      <c r="AM507" s="40"/>
      <c r="AN507" s="40"/>
      <c r="AO507" s="40"/>
      <c r="AP507" s="40"/>
      <c r="AQ507" s="40"/>
      <c r="AR507" s="40"/>
      <c r="AS507" s="40"/>
      <c r="AT507" s="40"/>
      <c r="AU507" s="40"/>
    </row>
    <row r="508">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c r="AE508" s="40"/>
      <c r="AF508" s="40"/>
      <c r="AG508" s="40"/>
      <c r="AH508" s="40"/>
      <c r="AI508" s="40"/>
      <c r="AJ508" s="40"/>
      <c r="AK508" s="40"/>
      <c r="AL508" s="40"/>
      <c r="AM508" s="40"/>
      <c r="AN508" s="40"/>
      <c r="AO508" s="40"/>
      <c r="AP508" s="40"/>
      <c r="AQ508" s="40"/>
      <c r="AR508" s="40"/>
      <c r="AS508" s="40"/>
      <c r="AT508" s="40"/>
      <c r="AU508" s="40"/>
    </row>
    <row r="509">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c r="AA509" s="40"/>
      <c r="AB509" s="40"/>
      <c r="AC509" s="40"/>
      <c r="AD509" s="40"/>
      <c r="AE509" s="40"/>
      <c r="AF509" s="40"/>
      <c r="AG509" s="40"/>
      <c r="AH509" s="40"/>
      <c r="AI509" s="40"/>
      <c r="AJ509" s="40"/>
      <c r="AK509" s="40"/>
      <c r="AL509" s="40"/>
      <c r="AM509" s="40"/>
      <c r="AN509" s="40"/>
      <c r="AO509" s="40"/>
      <c r="AP509" s="40"/>
      <c r="AQ509" s="40"/>
      <c r="AR509" s="40"/>
      <c r="AS509" s="40"/>
      <c r="AT509" s="40"/>
      <c r="AU509" s="40"/>
    </row>
    <row r="510">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c r="AA510" s="40"/>
      <c r="AB510" s="40"/>
      <c r="AC510" s="40"/>
      <c r="AD510" s="40"/>
      <c r="AE510" s="40"/>
      <c r="AF510" s="40"/>
      <c r="AG510" s="40"/>
      <c r="AH510" s="40"/>
      <c r="AI510" s="40"/>
      <c r="AJ510" s="40"/>
      <c r="AK510" s="40"/>
      <c r="AL510" s="40"/>
      <c r="AM510" s="40"/>
      <c r="AN510" s="40"/>
      <c r="AO510" s="40"/>
      <c r="AP510" s="40"/>
      <c r="AQ510" s="40"/>
      <c r="AR510" s="40"/>
      <c r="AS510" s="40"/>
      <c r="AT510" s="40"/>
      <c r="AU510" s="40"/>
    </row>
    <row r="511">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c r="AA511" s="40"/>
      <c r="AB511" s="40"/>
      <c r="AC511" s="40"/>
      <c r="AD511" s="40"/>
      <c r="AE511" s="40"/>
      <c r="AF511" s="40"/>
      <c r="AG511" s="40"/>
      <c r="AH511" s="40"/>
      <c r="AI511" s="40"/>
      <c r="AJ511" s="40"/>
      <c r="AK511" s="40"/>
      <c r="AL511" s="40"/>
      <c r="AM511" s="40"/>
      <c r="AN511" s="40"/>
      <c r="AO511" s="40"/>
      <c r="AP511" s="40"/>
      <c r="AQ511" s="40"/>
      <c r="AR511" s="40"/>
      <c r="AS511" s="40"/>
      <c r="AT511" s="40"/>
      <c r="AU511" s="40"/>
    </row>
    <row r="512">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c r="AD512" s="40"/>
      <c r="AE512" s="40"/>
      <c r="AF512" s="40"/>
      <c r="AG512" s="40"/>
      <c r="AH512" s="40"/>
      <c r="AI512" s="40"/>
      <c r="AJ512" s="40"/>
      <c r="AK512" s="40"/>
      <c r="AL512" s="40"/>
      <c r="AM512" s="40"/>
      <c r="AN512" s="40"/>
      <c r="AO512" s="40"/>
      <c r="AP512" s="40"/>
      <c r="AQ512" s="40"/>
      <c r="AR512" s="40"/>
      <c r="AS512" s="40"/>
      <c r="AT512" s="40"/>
      <c r="AU512" s="40"/>
    </row>
    <row r="513">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c r="AE513" s="40"/>
      <c r="AF513" s="40"/>
      <c r="AG513" s="40"/>
      <c r="AH513" s="40"/>
      <c r="AI513" s="40"/>
      <c r="AJ513" s="40"/>
      <c r="AK513" s="40"/>
      <c r="AL513" s="40"/>
      <c r="AM513" s="40"/>
      <c r="AN513" s="40"/>
      <c r="AO513" s="40"/>
      <c r="AP513" s="40"/>
      <c r="AQ513" s="40"/>
      <c r="AR513" s="40"/>
      <c r="AS513" s="40"/>
      <c r="AT513" s="40"/>
      <c r="AU513" s="40"/>
    </row>
    <row r="514">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c r="AA514" s="40"/>
      <c r="AB514" s="40"/>
      <c r="AC514" s="40"/>
      <c r="AD514" s="40"/>
      <c r="AE514" s="40"/>
      <c r="AF514" s="40"/>
      <c r="AG514" s="40"/>
      <c r="AH514" s="40"/>
      <c r="AI514" s="40"/>
      <c r="AJ514" s="40"/>
      <c r="AK514" s="40"/>
      <c r="AL514" s="40"/>
      <c r="AM514" s="40"/>
      <c r="AN514" s="40"/>
      <c r="AO514" s="40"/>
      <c r="AP514" s="40"/>
      <c r="AQ514" s="40"/>
      <c r="AR514" s="40"/>
      <c r="AS514" s="40"/>
      <c r="AT514" s="40"/>
      <c r="AU514" s="40"/>
    </row>
    <row r="515">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c r="AA515" s="40"/>
      <c r="AB515" s="40"/>
      <c r="AC515" s="40"/>
      <c r="AD515" s="40"/>
      <c r="AE515" s="40"/>
      <c r="AF515" s="40"/>
      <c r="AG515" s="40"/>
      <c r="AH515" s="40"/>
      <c r="AI515" s="40"/>
      <c r="AJ515" s="40"/>
      <c r="AK515" s="40"/>
      <c r="AL515" s="40"/>
      <c r="AM515" s="40"/>
      <c r="AN515" s="40"/>
      <c r="AO515" s="40"/>
      <c r="AP515" s="40"/>
      <c r="AQ515" s="40"/>
      <c r="AR515" s="40"/>
      <c r="AS515" s="40"/>
      <c r="AT515" s="40"/>
      <c r="AU515" s="40"/>
    </row>
    <row r="516">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c r="AA516" s="40"/>
      <c r="AB516" s="40"/>
      <c r="AC516" s="40"/>
      <c r="AD516" s="40"/>
      <c r="AE516" s="40"/>
      <c r="AF516" s="40"/>
      <c r="AG516" s="40"/>
      <c r="AH516" s="40"/>
      <c r="AI516" s="40"/>
      <c r="AJ516" s="40"/>
      <c r="AK516" s="40"/>
      <c r="AL516" s="40"/>
      <c r="AM516" s="40"/>
      <c r="AN516" s="40"/>
      <c r="AO516" s="40"/>
      <c r="AP516" s="40"/>
      <c r="AQ516" s="40"/>
      <c r="AR516" s="40"/>
      <c r="AS516" s="40"/>
      <c r="AT516" s="40"/>
      <c r="AU516" s="40"/>
    </row>
    <row r="517">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c r="AA517" s="40"/>
      <c r="AB517" s="40"/>
      <c r="AC517" s="40"/>
      <c r="AD517" s="40"/>
      <c r="AE517" s="40"/>
      <c r="AF517" s="40"/>
      <c r="AG517" s="40"/>
      <c r="AH517" s="40"/>
      <c r="AI517" s="40"/>
      <c r="AJ517" s="40"/>
      <c r="AK517" s="40"/>
      <c r="AL517" s="40"/>
      <c r="AM517" s="40"/>
      <c r="AN517" s="40"/>
      <c r="AO517" s="40"/>
      <c r="AP517" s="40"/>
      <c r="AQ517" s="40"/>
      <c r="AR517" s="40"/>
      <c r="AS517" s="40"/>
      <c r="AT517" s="40"/>
      <c r="AU517" s="40"/>
    </row>
    <row r="518">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c r="AA518" s="40"/>
      <c r="AB518" s="40"/>
      <c r="AC518" s="40"/>
      <c r="AD518" s="40"/>
      <c r="AE518" s="40"/>
      <c r="AF518" s="40"/>
      <c r="AG518" s="40"/>
      <c r="AH518" s="40"/>
      <c r="AI518" s="40"/>
      <c r="AJ518" s="40"/>
      <c r="AK518" s="40"/>
      <c r="AL518" s="40"/>
      <c r="AM518" s="40"/>
      <c r="AN518" s="40"/>
      <c r="AO518" s="40"/>
      <c r="AP518" s="40"/>
      <c r="AQ518" s="40"/>
      <c r="AR518" s="40"/>
      <c r="AS518" s="40"/>
      <c r="AT518" s="40"/>
      <c r="AU518" s="40"/>
    </row>
    <row r="519">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c r="AE519" s="40"/>
      <c r="AF519" s="40"/>
      <c r="AG519" s="40"/>
      <c r="AH519" s="40"/>
      <c r="AI519" s="40"/>
      <c r="AJ519" s="40"/>
      <c r="AK519" s="40"/>
      <c r="AL519" s="40"/>
      <c r="AM519" s="40"/>
      <c r="AN519" s="40"/>
      <c r="AO519" s="40"/>
      <c r="AP519" s="40"/>
      <c r="AQ519" s="40"/>
      <c r="AR519" s="40"/>
      <c r="AS519" s="40"/>
      <c r="AT519" s="40"/>
      <c r="AU519" s="40"/>
    </row>
    <row r="520">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c r="AA520" s="40"/>
      <c r="AB520" s="40"/>
      <c r="AC520" s="40"/>
      <c r="AD520" s="40"/>
      <c r="AE520" s="40"/>
      <c r="AF520" s="40"/>
      <c r="AG520" s="40"/>
      <c r="AH520" s="40"/>
      <c r="AI520" s="40"/>
      <c r="AJ520" s="40"/>
      <c r="AK520" s="40"/>
      <c r="AL520" s="40"/>
      <c r="AM520" s="40"/>
      <c r="AN520" s="40"/>
      <c r="AO520" s="40"/>
      <c r="AP520" s="40"/>
      <c r="AQ520" s="40"/>
      <c r="AR520" s="40"/>
      <c r="AS520" s="40"/>
      <c r="AT520" s="40"/>
      <c r="AU520" s="40"/>
    </row>
    <row r="521">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c r="AD521" s="40"/>
      <c r="AE521" s="40"/>
      <c r="AF521" s="40"/>
      <c r="AG521" s="40"/>
      <c r="AH521" s="40"/>
      <c r="AI521" s="40"/>
      <c r="AJ521" s="40"/>
      <c r="AK521" s="40"/>
      <c r="AL521" s="40"/>
      <c r="AM521" s="40"/>
      <c r="AN521" s="40"/>
      <c r="AO521" s="40"/>
      <c r="AP521" s="40"/>
      <c r="AQ521" s="40"/>
      <c r="AR521" s="40"/>
      <c r="AS521" s="40"/>
      <c r="AT521" s="40"/>
      <c r="AU521" s="40"/>
    </row>
    <row r="522">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c r="AA522" s="40"/>
      <c r="AB522" s="40"/>
      <c r="AC522" s="40"/>
      <c r="AD522" s="40"/>
      <c r="AE522" s="40"/>
      <c r="AF522" s="40"/>
      <c r="AG522" s="40"/>
      <c r="AH522" s="40"/>
      <c r="AI522" s="40"/>
      <c r="AJ522" s="40"/>
      <c r="AK522" s="40"/>
      <c r="AL522" s="40"/>
      <c r="AM522" s="40"/>
      <c r="AN522" s="40"/>
      <c r="AO522" s="40"/>
      <c r="AP522" s="40"/>
      <c r="AQ522" s="40"/>
      <c r="AR522" s="40"/>
      <c r="AS522" s="40"/>
      <c r="AT522" s="40"/>
      <c r="AU522" s="40"/>
    </row>
    <row r="523">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c r="AA523" s="40"/>
      <c r="AB523" s="40"/>
      <c r="AC523" s="40"/>
      <c r="AD523" s="40"/>
      <c r="AE523" s="40"/>
      <c r="AF523" s="40"/>
      <c r="AG523" s="40"/>
      <c r="AH523" s="40"/>
      <c r="AI523" s="40"/>
      <c r="AJ523" s="40"/>
      <c r="AK523" s="40"/>
      <c r="AL523" s="40"/>
      <c r="AM523" s="40"/>
      <c r="AN523" s="40"/>
      <c r="AO523" s="40"/>
      <c r="AP523" s="40"/>
      <c r="AQ523" s="40"/>
      <c r="AR523" s="40"/>
      <c r="AS523" s="40"/>
      <c r="AT523" s="40"/>
      <c r="AU523" s="40"/>
    </row>
    <row r="524">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c r="AD524" s="40"/>
      <c r="AE524" s="40"/>
      <c r="AF524" s="40"/>
      <c r="AG524" s="40"/>
      <c r="AH524" s="40"/>
      <c r="AI524" s="40"/>
      <c r="AJ524" s="40"/>
      <c r="AK524" s="40"/>
      <c r="AL524" s="40"/>
      <c r="AM524" s="40"/>
      <c r="AN524" s="40"/>
      <c r="AO524" s="40"/>
      <c r="AP524" s="40"/>
      <c r="AQ524" s="40"/>
      <c r="AR524" s="40"/>
      <c r="AS524" s="40"/>
      <c r="AT524" s="40"/>
      <c r="AU524" s="40"/>
    </row>
    <row r="525">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c r="AA525" s="40"/>
      <c r="AB525" s="40"/>
      <c r="AC525" s="40"/>
      <c r="AD525" s="40"/>
      <c r="AE525" s="40"/>
      <c r="AF525" s="40"/>
      <c r="AG525" s="40"/>
      <c r="AH525" s="40"/>
      <c r="AI525" s="40"/>
      <c r="AJ525" s="40"/>
      <c r="AK525" s="40"/>
      <c r="AL525" s="40"/>
      <c r="AM525" s="40"/>
      <c r="AN525" s="40"/>
      <c r="AO525" s="40"/>
      <c r="AP525" s="40"/>
      <c r="AQ525" s="40"/>
      <c r="AR525" s="40"/>
      <c r="AS525" s="40"/>
      <c r="AT525" s="40"/>
      <c r="AU525" s="40"/>
    </row>
    <row r="526">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c r="AA526" s="40"/>
      <c r="AB526" s="40"/>
      <c r="AC526" s="40"/>
      <c r="AD526" s="40"/>
      <c r="AE526" s="40"/>
      <c r="AF526" s="40"/>
      <c r="AG526" s="40"/>
      <c r="AH526" s="40"/>
      <c r="AI526" s="40"/>
      <c r="AJ526" s="40"/>
      <c r="AK526" s="40"/>
      <c r="AL526" s="40"/>
      <c r="AM526" s="40"/>
      <c r="AN526" s="40"/>
      <c r="AO526" s="40"/>
      <c r="AP526" s="40"/>
      <c r="AQ526" s="40"/>
      <c r="AR526" s="40"/>
      <c r="AS526" s="40"/>
      <c r="AT526" s="40"/>
      <c r="AU526" s="40"/>
    </row>
    <row r="527">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c r="AA527" s="40"/>
      <c r="AB527" s="40"/>
      <c r="AC527" s="40"/>
      <c r="AD527" s="40"/>
      <c r="AE527" s="40"/>
      <c r="AF527" s="40"/>
      <c r="AG527" s="40"/>
      <c r="AH527" s="40"/>
      <c r="AI527" s="40"/>
      <c r="AJ527" s="40"/>
      <c r="AK527" s="40"/>
      <c r="AL527" s="40"/>
      <c r="AM527" s="40"/>
      <c r="AN527" s="40"/>
      <c r="AO527" s="40"/>
      <c r="AP527" s="40"/>
      <c r="AQ527" s="40"/>
      <c r="AR527" s="40"/>
      <c r="AS527" s="40"/>
      <c r="AT527" s="40"/>
      <c r="AU527" s="40"/>
    </row>
    <row r="528">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c r="AA528" s="40"/>
      <c r="AB528" s="40"/>
      <c r="AC528" s="40"/>
      <c r="AD528" s="40"/>
      <c r="AE528" s="40"/>
      <c r="AF528" s="40"/>
      <c r="AG528" s="40"/>
      <c r="AH528" s="40"/>
      <c r="AI528" s="40"/>
      <c r="AJ528" s="40"/>
      <c r="AK528" s="40"/>
      <c r="AL528" s="40"/>
      <c r="AM528" s="40"/>
      <c r="AN528" s="40"/>
      <c r="AO528" s="40"/>
      <c r="AP528" s="40"/>
      <c r="AQ528" s="40"/>
      <c r="AR528" s="40"/>
      <c r="AS528" s="40"/>
      <c r="AT528" s="40"/>
      <c r="AU528" s="40"/>
    </row>
    <row r="529">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c r="AA529" s="40"/>
      <c r="AB529" s="40"/>
      <c r="AC529" s="40"/>
      <c r="AD529" s="40"/>
      <c r="AE529" s="40"/>
      <c r="AF529" s="40"/>
      <c r="AG529" s="40"/>
      <c r="AH529" s="40"/>
      <c r="AI529" s="40"/>
      <c r="AJ529" s="40"/>
      <c r="AK529" s="40"/>
      <c r="AL529" s="40"/>
      <c r="AM529" s="40"/>
      <c r="AN529" s="40"/>
      <c r="AO529" s="40"/>
      <c r="AP529" s="40"/>
      <c r="AQ529" s="40"/>
      <c r="AR529" s="40"/>
      <c r="AS529" s="40"/>
      <c r="AT529" s="40"/>
      <c r="AU529" s="40"/>
    </row>
    <row r="530">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c r="AA530" s="40"/>
      <c r="AB530" s="40"/>
      <c r="AC530" s="40"/>
      <c r="AD530" s="40"/>
      <c r="AE530" s="40"/>
      <c r="AF530" s="40"/>
      <c r="AG530" s="40"/>
      <c r="AH530" s="40"/>
      <c r="AI530" s="40"/>
      <c r="AJ530" s="40"/>
      <c r="AK530" s="40"/>
      <c r="AL530" s="40"/>
      <c r="AM530" s="40"/>
      <c r="AN530" s="40"/>
      <c r="AO530" s="40"/>
      <c r="AP530" s="40"/>
      <c r="AQ530" s="40"/>
      <c r="AR530" s="40"/>
      <c r="AS530" s="40"/>
      <c r="AT530" s="40"/>
      <c r="AU530" s="40"/>
    </row>
    <row r="531">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c r="AB531" s="40"/>
      <c r="AC531" s="40"/>
      <c r="AD531" s="40"/>
      <c r="AE531" s="40"/>
      <c r="AF531" s="40"/>
      <c r="AG531" s="40"/>
      <c r="AH531" s="40"/>
      <c r="AI531" s="40"/>
      <c r="AJ531" s="40"/>
      <c r="AK531" s="40"/>
      <c r="AL531" s="40"/>
      <c r="AM531" s="40"/>
      <c r="AN531" s="40"/>
      <c r="AO531" s="40"/>
      <c r="AP531" s="40"/>
      <c r="AQ531" s="40"/>
      <c r="AR531" s="40"/>
      <c r="AS531" s="40"/>
      <c r="AT531" s="40"/>
      <c r="AU531" s="40"/>
    </row>
    <row r="532">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c r="AA532" s="40"/>
      <c r="AB532" s="40"/>
      <c r="AC532" s="40"/>
      <c r="AD532" s="40"/>
      <c r="AE532" s="40"/>
      <c r="AF532" s="40"/>
      <c r="AG532" s="40"/>
      <c r="AH532" s="40"/>
      <c r="AI532" s="40"/>
      <c r="AJ532" s="40"/>
      <c r="AK532" s="40"/>
      <c r="AL532" s="40"/>
      <c r="AM532" s="40"/>
      <c r="AN532" s="40"/>
      <c r="AO532" s="40"/>
      <c r="AP532" s="40"/>
      <c r="AQ532" s="40"/>
      <c r="AR532" s="40"/>
      <c r="AS532" s="40"/>
      <c r="AT532" s="40"/>
      <c r="AU532" s="40"/>
    </row>
    <row r="533">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c r="AA533" s="40"/>
      <c r="AB533" s="40"/>
      <c r="AC533" s="40"/>
      <c r="AD533" s="40"/>
      <c r="AE533" s="40"/>
      <c r="AF533" s="40"/>
      <c r="AG533" s="40"/>
      <c r="AH533" s="40"/>
      <c r="AI533" s="40"/>
      <c r="AJ533" s="40"/>
      <c r="AK533" s="40"/>
      <c r="AL533" s="40"/>
      <c r="AM533" s="40"/>
      <c r="AN533" s="40"/>
      <c r="AO533" s="40"/>
      <c r="AP533" s="40"/>
      <c r="AQ533" s="40"/>
      <c r="AR533" s="40"/>
      <c r="AS533" s="40"/>
      <c r="AT533" s="40"/>
      <c r="AU533" s="40"/>
    </row>
    <row r="534">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c r="AD534" s="40"/>
      <c r="AE534" s="40"/>
      <c r="AF534" s="40"/>
      <c r="AG534" s="40"/>
      <c r="AH534" s="40"/>
      <c r="AI534" s="40"/>
      <c r="AJ534" s="40"/>
      <c r="AK534" s="40"/>
      <c r="AL534" s="40"/>
      <c r="AM534" s="40"/>
      <c r="AN534" s="40"/>
      <c r="AO534" s="40"/>
      <c r="AP534" s="40"/>
      <c r="AQ534" s="40"/>
      <c r="AR534" s="40"/>
      <c r="AS534" s="40"/>
      <c r="AT534" s="40"/>
      <c r="AU534" s="40"/>
    </row>
    <row r="535">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c r="AA535" s="40"/>
      <c r="AB535" s="40"/>
      <c r="AC535" s="40"/>
      <c r="AD535" s="40"/>
      <c r="AE535" s="40"/>
      <c r="AF535" s="40"/>
      <c r="AG535" s="40"/>
      <c r="AH535" s="40"/>
      <c r="AI535" s="40"/>
      <c r="AJ535" s="40"/>
      <c r="AK535" s="40"/>
      <c r="AL535" s="40"/>
      <c r="AM535" s="40"/>
      <c r="AN535" s="40"/>
      <c r="AO535" s="40"/>
      <c r="AP535" s="40"/>
      <c r="AQ535" s="40"/>
      <c r="AR535" s="40"/>
      <c r="AS535" s="40"/>
      <c r="AT535" s="40"/>
      <c r="AU535" s="40"/>
    </row>
    <row r="536">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c r="AB536" s="40"/>
      <c r="AC536" s="40"/>
      <c r="AD536" s="40"/>
      <c r="AE536" s="40"/>
      <c r="AF536" s="40"/>
      <c r="AG536" s="40"/>
      <c r="AH536" s="40"/>
      <c r="AI536" s="40"/>
      <c r="AJ536" s="40"/>
      <c r="AK536" s="40"/>
      <c r="AL536" s="40"/>
      <c r="AM536" s="40"/>
      <c r="AN536" s="40"/>
      <c r="AO536" s="40"/>
      <c r="AP536" s="40"/>
      <c r="AQ536" s="40"/>
      <c r="AR536" s="40"/>
      <c r="AS536" s="40"/>
      <c r="AT536" s="40"/>
      <c r="AU536" s="40"/>
    </row>
    <row r="537">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c r="AA537" s="40"/>
      <c r="AB537" s="40"/>
      <c r="AC537" s="40"/>
      <c r="AD537" s="40"/>
      <c r="AE537" s="40"/>
      <c r="AF537" s="40"/>
      <c r="AG537" s="40"/>
      <c r="AH537" s="40"/>
      <c r="AI537" s="40"/>
      <c r="AJ537" s="40"/>
      <c r="AK537" s="40"/>
      <c r="AL537" s="40"/>
      <c r="AM537" s="40"/>
      <c r="AN537" s="40"/>
      <c r="AO537" s="40"/>
      <c r="AP537" s="40"/>
      <c r="AQ537" s="40"/>
      <c r="AR537" s="40"/>
      <c r="AS537" s="40"/>
      <c r="AT537" s="40"/>
      <c r="AU537" s="40"/>
    </row>
    <row r="538">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c r="AA538" s="40"/>
      <c r="AB538" s="40"/>
      <c r="AC538" s="40"/>
      <c r="AD538" s="40"/>
      <c r="AE538" s="40"/>
      <c r="AF538" s="40"/>
      <c r="AG538" s="40"/>
      <c r="AH538" s="40"/>
      <c r="AI538" s="40"/>
      <c r="AJ538" s="40"/>
      <c r="AK538" s="40"/>
      <c r="AL538" s="40"/>
      <c r="AM538" s="40"/>
      <c r="AN538" s="40"/>
      <c r="AO538" s="40"/>
      <c r="AP538" s="40"/>
      <c r="AQ538" s="40"/>
      <c r="AR538" s="40"/>
      <c r="AS538" s="40"/>
      <c r="AT538" s="40"/>
      <c r="AU538" s="40"/>
    </row>
    <row r="539">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c r="AD539" s="40"/>
      <c r="AE539" s="40"/>
      <c r="AF539" s="40"/>
      <c r="AG539" s="40"/>
      <c r="AH539" s="40"/>
      <c r="AI539" s="40"/>
      <c r="AJ539" s="40"/>
      <c r="AK539" s="40"/>
      <c r="AL539" s="40"/>
      <c r="AM539" s="40"/>
      <c r="AN539" s="40"/>
      <c r="AO539" s="40"/>
      <c r="AP539" s="40"/>
      <c r="AQ539" s="40"/>
      <c r="AR539" s="40"/>
      <c r="AS539" s="40"/>
      <c r="AT539" s="40"/>
      <c r="AU539" s="40"/>
    </row>
    <row r="540">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c r="AC540" s="40"/>
      <c r="AD540" s="40"/>
      <c r="AE540" s="40"/>
      <c r="AF540" s="40"/>
      <c r="AG540" s="40"/>
      <c r="AH540" s="40"/>
      <c r="AI540" s="40"/>
      <c r="AJ540" s="40"/>
      <c r="AK540" s="40"/>
      <c r="AL540" s="40"/>
      <c r="AM540" s="40"/>
      <c r="AN540" s="40"/>
      <c r="AO540" s="40"/>
      <c r="AP540" s="40"/>
      <c r="AQ540" s="40"/>
      <c r="AR540" s="40"/>
      <c r="AS540" s="40"/>
      <c r="AT540" s="40"/>
      <c r="AU540" s="40"/>
    </row>
    <row r="541">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c r="AA541" s="40"/>
      <c r="AB541" s="40"/>
      <c r="AC541" s="40"/>
      <c r="AD541" s="40"/>
      <c r="AE541" s="40"/>
      <c r="AF541" s="40"/>
      <c r="AG541" s="40"/>
      <c r="AH541" s="40"/>
      <c r="AI541" s="40"/>
      <c r="AJ541" s="40"/>
      <c r="AK541" s="40"/>
      <c r="AL541" s="40"/>
      <c r="AM541" s="40"/>
      <c r="AN541" s="40"/>
      <c r="AO541" s="40"/>
      <c r="AP541" s="40"/>
      <c r="AQ541" s="40"/>
      <c r="AR541" s="40"/>
      <c r="AS541" s="40"/>
      <c r="AT541" s="40"/>
      <c r="AU541" s="40"/>
    </row>
    <row r="542">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c r="AB542" s="40"/>
      <c r="AC542" s="40"/>
      <c r="AD542" s="40"/>
      <c r="AE542" s="40"/>
      <c r="AF542" s="40"/>
      <c r="AG542" s="40"/>
      <c r="AH542" s="40"/>
      <c r="AI542" s="40"/>
      <c r="AJ542" s="40"/>
      <c r="AK542" s="40"/>
      <c r="AL542" s="40"/>
      <c r="AM542" s="40"/>
      <c r="AN542" s="40"/>
      <c r="AO542" s="40"/>
      <c r="AP542" s="40"/>
      <c r="AQ542" s="40"/>
      <c r="AR542" s="40"/>
      <c r="AS542" s="40"/>
      <c r="AT542" s="40"/>
      <c r="AU542" s="40"/>
    </row>
    <row r="543">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c r="AA543" s="40"/>
      <c r="AB543" s="40"/>
      <c r="AC543" s="40"/>
      <c r="AD543" s="40"/>
      <c r="AE543" s="40"/>
      <c r="AF543" s="40"/>
      <c r="AG543" s="40"/>
      <c r="AH543" s="40"/>
      <c r="AI543" s="40"/>
      <c r="AJ543" s="40"/>
      <c r="AK543" s="40"/>
      <c r="AL543" s="40"/>
      <c r="AM543" s="40"/>
      <c r="AN543" s="40"/>
      <c r="AO543" s="40"/>
      <c r="AP543" s="40"/>
      <c r="AQ543" s="40"/>
      <c r="AR543" s="40"/>
      <c r="AS543" s="40"/>
      <c r="AT543" s="40"/>
      <c r="AU543" s="40"/>
    </row>
    <row r="544">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c r="AA544" s="40"/>
      <c r="AB544" s="40"/>
      <c r="AC544" s="40"/>
      <c r="AD544" s="40"/>
      <c r="AE544" s="40"/>
      <c r="AF544" s="40"/>
      <c r="AG544" s="40"/>
      <c r="AH544" s="40"/>
      <c r="AI544" s="40"/>
      <c r="AJ544" s="40"/>
      <c r="AK544" s="40"/>
      <c r="AL544" s="40"/>
      <c r="AM544" s="40"/>
      <c r="AN544" s="40"/>
      <c r="AO544" s="40"/>
      <c r="AP544" s="40"/>
      <c r="AQ544" s="40"/>
      <c r="AR544" s="40"/>
      <c r="AS544" s="40"/>
      <c r="AT544" s="40"/>
      <c r="AU544" s="40"/>
    </row>
    <row r="545">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c r="AA545" s="40"/>
      <c r="AB545" s="40"/>
      <c r="AC545" s="40"/>
      <c r="AD545" s="40"/>
      <c r="AE545" s="40"/>
      <c r="AF545" s="40"/>
      <c r="AG545" s="40"/>
      <c r="AH545" s="40"/>
      <c r="AI545" s="40"/>
      <c r="AJ545" s="40"/>
      <c r="AK545" s="40"/>
      <c r="AL545" s="40"/>
      <c r="AM545" s="40"/>
      <c r="AN545" s="40"/>
      <c r="AO545" s="40"/>
      <c r="AP545" s="40"/>
      <c r="AQ545" s="40"/>
      <c r="AR545" s="40"/>
      <c r="AS545" s="40"/>
      <c r="AT545" s="40"/>
      <c r="AU545" s="40"/>
    </row>
    <row r="546">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c r="AA546" s="40"/>
      <c r="AB546" s="40"/>
      <c r="AC546" s="40"/>
      <c r="AD546" s="40"/>
      <c r="AE546" s="40"/>
      <c r="AF546" s="40"/>
      <c r="AG546" s="40"/>
      <c r="AH546" s="40"/>
      <c r="AI546" s="40"/>
      <c r="AJ546" s="40"/>
      <c r="AK546" s="40"/>
      <c r="AL546" s="40"/>
      <c r="AM546" s="40"/>
      <c r="AN546" s="40"/>
      <c r="AO546" s="40"/>
      <c r="AP546" s="40"/>
      <c r="AQ546" s="40"/>
      <c r="AR546" s="40"/>
      <c r="AS546" s="40"/>
      <c r="AT546" s="40"/>
      <c r="AU546" s="40"/>
    </row>
    <row r="547">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c r="AB547" s="40"/>
      <c r="AC547" s="40"/>
      <c r="AD547" s="40"/>
      <c r="AE547" s="40"/>
      <c r="AF547" s="40"/>
      <c r="AG547" s="40"/>
      <c r="AH547" s="40"/>
      <c r="AI547" s="40"/>
      <c r="AJ547" s="40"/>
      <c r="AK547" s="40"/>
      <c r="AL547" s="40"/>
      <c r="AM547" s="40"/>
      <c r="AN547" s="40"/>
      <c r="AO547" s="40"/>
      <c r="AP547" s="40"/>
      <c r="AQ547" s="40"/>
      <c r="AR547" s="40"/>
      <c r="AS547" s="40"/>
      <c r="AT547" s="40"/>
      <c r="AU547" s="40"/>
    </row>
    <row r="548">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c r="AA548" s="40"/>
      <c r="AB548" s="40"/>
      <c r="AC548" s="40"/>
      <c r="AD548" s="40"/>
      <c r="AE548" s="40"/>
      <c r="AF548" s="40"/>
      <c r="AG548" s="40"/>
      <c r="AH548" s="40"/>
      <c r="AI548" s="40"/>
      <c r="AJ548" s="40"/>
      <c r="AK548" s="40"/>
      <c r="AL548" s="40"/>
      <c r="AM548" s="40"/>
      <c r="AN548" s="40"/>
      <c r="AO548" s="40"/>
      <c r="AP548" s="40"/>
      <c r="AQ548" s="40"/>
      <c r="AR548" s="40"/>
      <c r="AS548" s="40"/>
      <c r="AT548" s="40"/>
      <c r="AU548" s="40"/>
    </row>
    <row r="549">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c r="AD549" s="40"/>
      <c r="AE549" s="40"/>
      <c r="AF549" s="40"/>
      <c r="AG549" s="40"/>
      <c r="AH549" s="40"/>
      <c r="AI549" s="40"/>
      <c r="AJ549" s="40"/>
      <c r="AK549" s="40"/>
      <c r="AL549" s="40"/>
      <c r="AM549" s="40"/>
      <c r="AN549" s="40"/>
      <c r="AO549" s="40"/>
      <c r="AP549" s="40"/>
      <c r="AQ549" s="40"/>
      <c r="AR549" s="40"/>
      <c r="AS549" s="40"/>
      <c r="AT549" s="40"/>
      <c r="AU549" s="40"/>
    </row>
    <row r="550">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c r="AA550" s="40"/>
      <c r="AB550" s="40"/>
      <c r="AC550" s="40"/>
      <c r="AD550" s="40"/>
      <c r="AE550" s="40"/>
      <c r="AF550" s="40"/>
      <c r="AG550" s="40"/>
      <c r="AH550" s="40"/>
      <c r="AI550" s="40"/>
      <c r="AJ550" s="40"/>
      <c r="AK550" s="40"/>
      <c r="AL550" s="40"/>
      <c r="AM550" s="40"/>
      <c r="AN550" s="40"/>
      <c r="AO550" s="40"/>
      <c r="AP550" s="40"/>
      <c r="AQ550" s="40"/>
      <c r="AR550" s="40"/>
      <c r="AS550" s="40"/>
      <c r="AT550" s="40"/>
      <c r="AU550" s="40"/>
    </row>
    <row r="551">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c r="AA551" s="40"/>
      <c r="AB551" s="40"/>
      <c r="AC551" s="40"/>
      <c r="AD551" s="40"/>
      <c r="AE551" s="40"/>
      <c r="AF551" s="40"/>
      <c r="AG551" s="40"/>
      <c r="AH551" s="40"/>
      <c r="AI551" s="40"/>
      <c r="AJ551" s="40"/>
      <c r="AK551" s="40"/>
      <c r="AL551" s="40"/>
      <c r="AM551" s="40"/>
      <c r="AN551" s="40"/>
      <c r="AO551" s="40"/>
      <c r="AP551" s="40"/>
      <c r="AQ551" s="40"/>
      <c r="AR551" s="40"/>
      <c r="AS551" s="40"/>
      <c r="AT551" s="40"/>
      <c r="AU551" s="40"/>
    </row>
    <row r="552">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c r="AA552" s="40"/>
      <c r="AB552" s="40"/>
      <c r="AC552" s="40"/>
      <c r="AD552" s="40"/>
      <c r="AE552" s="40"/>
      <c r="AF552" s="40"/>
      <c r="AG552" s="40"/>
      <c r="AH552" s="40"/>
      <c r="AI552" s="40"/>
      <c r="AJ552" s="40"/>
      <c r="AK552" s="40"/>
      <c r="AL552" s="40"/>
      <c r="AM552" s="40"/>
      <c r="AN552" s="40"/>
      <c r="AO552" s="40"/>
      <c r="AP552" s="40"/>
      <c r="AQ552" s="40"/>
      <c r="AR552" s="40"/>
      <c r="AS552" s="40"/>
      <c r="AT552" s="40"/>
      <c r="AU552" s="40"/>
    </row>
    <row r="553">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c r="AA553" s="40"/>
      <c r="AB553" s="40"/>
      <c r="AC553" s="40"/>
      <c r="AD553" s="40"/>
      <c r="AE553" s="40"/>
      <c r="AF553" s="40"/>
      <c r="AG553" s="40"/>
      <c r="AH553" s="40"/>
      <c r="AI553" s="40"/>
      <c r="AJ553" s="40"/>
      <c r="AK553" s="40"/>
      <c r="AL553" s="40"/>
      <c r="AM553" s="40"/>
      <c r="AN553" s="40"/>
      <c r="AO553" s="40"/>
      <c r="AP553" s="40"/>
      <c r="AQ553" s="40"/>
      <c r="AR553" s="40"/>
      <c r="AS553" s="40"/>
      <c r="AT553" s="40"/>
      <c r="AU553" s="40"/>
    </row>
    <row r="554">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c r="AA554" s="40"/>
      <c r="AB554" s="40"/>
      <c r="AC554" s="40"/>
      <c r="AD554" s="40"/>
      <c r="AE554" s="40"/>
      <c r="AF554" s="40"/>
      <c r="AG554" s="40"/>
      <c r="AH554" s="40"/>
      <c r="AI554" s="40"/>
      <c r="AJ554" s="40"/>
      <c r="AK554" s="40"/>
      <c r="AL554" s="40"/>
      <c r="AM554" s="40"/>
      <c r="AN554" s="40"/>
      <c r="AO554" s="40"/>
      <c r="AP554" s="40"/>
      <c r="AQ554" s="40"/>
      <c r="AR554" s="40"/>
      <c r="AS554" s="40"/>
      <c r="AT554" s="40"/>
      <c r="AU554" s="40"/>
    </row>
    <row r="555">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c r="AA555" s="40"/>
      <c r="AB555" s="40"/>
      <c r="AC555" s="40"/>
      <c r="AD555" s="40"/>
      <c r="AE555" s="40"/>
      <c r="AF555" s="40"/>
      <c r="AG555" s="40"/>
      <c r="AH555" s="40"/>
      <c r="AI555" s="40"/>
      <c r="AJ555" s="40"/>
      <c r="AK555" s="40"/>
      <c r="AL555" s="40"/>
      <c r="AM555" s="40"/>
      <c r="AN555" s="40"/>
      <c r="AO555" s="40"/>
      <c r="AP555" s="40"/>
      <c r="AQ555" s="40"/>
      <c r="AR555" s="40"/>
      <c r="AS555" s="40"/>
      <c r="AT555" s="40"/>
      <c r="AU555" s="40"/>
    </row>
    <row r="556">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c r="AD556" s="40"/>
      <c r="AE556" s="40"/>
      <c r="AF556" s="40"/>
      <c r="AG556" s="40"/>
      <c r="AH556" s="40"/>
      <c r="AI556" s="40"/>
      <c r="AJ556" s="40"/>
      <c r="AK556" s="40"/>
      <c r="AL556" s="40"/>
      <c r="AM556" s="40"/>
      <c r="AN556" s="40"/>
      <c r="AO556" s="40"/>
      <c r="AP556" s="40"/>
      <c r="AQ556" s="40"/>
      <c r="AR556" s="40"/>
      <c r="AS556" s="40"/>
      <c r="AT556" s="40"/>
      <c r="AU556" s="40"/>
    </row>
    <row r="557">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c r="AB557" s="40"/>
      <c r="AC557" s="40"/>
      <c r="AD557" s="40"/>
      <c r="AE557" s="40"/>
      <c r="AF557" s="40"/>
      <c r="AG557" s="40"/>
      <c r="AH557" s="40"/>
      <c r="AI557" s="40"/>
      <c r="AJ557" s="40"/>
      <c r="AK557" s="40"/>
      <c r="AL557" s="40"/>
      <c r="AM557" s="40"/>
      <c r="AN557" s="40"/>
      <c r="AO557" s="40"/>
      <c r="AP557" s="40"/>
      <c r="AQ557" s="40"/>
      <c r="AR557" s="40"/>
      <c r="AS557" s="40"/>
      <c r="AT557" s="40"/>
      <c r="AU557" s="40"/>
    </row>
    <row r="558">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c r="AA558" s="40"/>
      <c r="AB558" s="40"/>
      <c r="AC558" s="40"/>
      <c r="AD558" s="40"/>
      <c r="AE558" s="40"/>
      <c r="AF558" s="40"/>
      <c r="AG558" s="40"/>
      <c r="AH558" s="40"/>
      <c r="AI558" s="40"/>
      <c r="AJ558" s="40"/>
      <c r="AK558" s="40"/>
      <c r="AL558" s="40"/>
      <c r="AM558" s="40"/>
      <c r="AN558" s="40"/>
      <c r="AO558" s="40"/>
      <c r="AP558" s="40"/>
      <c r="AQ558" s="40"/>
      <c r="AR558" s="40"/>
      <c r="AS558" s="40"/>
      <c r="AT558" s="40"/>
      <c r="AU558" s="40"/>
    </row>
    <row r="559">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c r="AA559" s="40"/>
      <c r="AB559" s="40"/>
      <c r="AC559" s="40"/>
      <c r="AD559" s="40"/>
      <c r="AE559" s="40"/>
      <c r="AF559" s="40"/>
      <c r="AG559" s="40"/>
      <c r="AH559" s="40"/>
      <c r="AI559" s="40"/>
      <c r="AJ559" s="40"/>
      <c r="AK559" s="40"/>
      <c r="AL559" s="40"/>
      <c r="AM559" s="40"/>
      <c r="AN559" s="40"/>
      <c r="AO559" s="40"/>
      <c r="AP559" s="40"/>
      <c r="AQ559" s="40"/>
      <c r="AR559" s="40"/>
      <c r="AS559" s="40"/>
      <c r="AT559" s="40"/>
      <c r="AU559" s="40"/>
    </row>
    <row r="560">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c r="AA560" s="40"/>
      <c r="AB560" s="40"/>
      <c r="AC560" s="40"/>
      <c r="AD560" s="40"/>
      <c r="AE560" s="40"/>
      <c r="AF560" s="40"/>
      <c r="AG560" s="40"/>
      <c r="AH560" s="40"/>
      <c r="AI560" s="40"/>
      <c r="AJ560" s="40"/>
      <c r="AK560" s="40"/>
      <c r="AL560" s="40"/>
      <c r="AM560" s="40"/>
      <c r="AN560" s="40"/>
      <c r="AO560" s="40"/>
      <c r="AP560" s="40"/>
      <c r="AQ560" s="40"/>
      <c r="AR560" s="40"/>
      <c r="AS560" s="40"/>
      <c r="AT560" s="40"/>
      <c r="AU560" s="40"/>
    </row>
    <row r="561">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c r="AA561" s="40"/>
      <c r="AB561" s="40"/>
      <c r="AC561" s="40"/>
      <c r="AD561" s="40"/>
      <c r="AE561" s="40"/>
      <c r="AF561" s="40"/>
      <c r="AG561" s="40"/>
      <c r="AH561" s="40"/>
      <c r="AI561" s="40"/>
      <c r="AJ561" s="40"/>
      <c r="AK561" s="40"/>
      <c r="AL561" s="40"/>
      <c r="AM561" s="40"/>
      <c r="AN561" s="40"/>
      <c r="AO561" s="40"/>
      <c r="AP561" s="40"/>
      <c r="AQ561" s="40"/>
      <c r="AR561" s="40"/>
      <c r="AS561" s="40"/>
      <c r="AT561" s="40"/>
      <c r="AU561" s="40"/>
    </row>
    <row r="562">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c r="AA562" s="40"/>
      <c r="AB562" s="40"/>
      <c r="AC562" s="40"/>
      <c r="AD562" s="40"/>
      <c r="AE562" s="40"/>
      <c r="AF562" s="40"/>
      <c r="AG562" s="40"/>
      <c r="AH562" s="40"/>
      <c r="AI562" s="40"/>
      <c r="AJ562" s="40"/>
      <c r="AK562" s="40"/>
      <c r="AL562" s="40"/>
      <c r="AM562" s="40"/>
      <c r="AN562" s="40"/>
      <c r="AO562" s="40"/>
      <c r="AP562" s="40"/>
      <c r="AQ562" s="40"/>
      <c r="AR562" s="40"/>
      <c r="AS562" s="40"/>
      <c r="AT562" s="40"/>
      <c r="AU562" s="40"/>
    </row>
    <row r="563">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c r="AA563" s="40"/>
      <c r="AB563" s="40"/>
      <c r="AC563" s="40"/>
      <c r="AD563" s="40"/>
      <c r="AE563" s="40"/>
      <c r="AF563" s="40"/>
      <c r="AG563" s="40"/>
      <c r="AH563" s="40"/>
      <c r="AI563" s="40"/>
      <c r="AJ563" s="40"/>
      <c r="AK563" s="40"/>
      <c r="AL563" s="40"/>
      <c r="AM563" s="40"/>
      <c r="AN563" s="40"/>
      <c r="AO563" s="40"/>
      <c r="AP563" s="40"/>
      <c r="AQ563" s="40"/>
      <c r="AR563" s="40"/>
      <c r="AS563" s="40"/>
      <c r="AT563" s="40"/>
      <c r="AU563" s="40"/>
    </row>
    <row r="564">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c r="AA564" s="40"/>
      <c r="AB564" s="40"/>
      <c r="AC564" s="40"/>
      <c r="AD564" s="40"/>
      <c r="AE564" s="40"/>
      <c r="AF564" s="40"/>
      <c r="AG564" s="40"/>
      <c r="AH564" s="40"/>
      <c r="AI564" s="40"/>
      <c r="AJ564" s="40"/>
      <c r="AK564" s="40"/>
      <c r="AL564" s="40"/>
      <c r="AM564" s="40"/>
      <c r="AN564" s="40"/>
      <c r="AO564" s="40"/>
      <c r="AP564" s="40"/>
      <c r="AQ564" s="40"/>
      <c r="AR564" s="40"/>
      <c r="AS564" s="40"/>
      <c r="AT564" s="40"/>
      <c r="AU564" s="40"/>
    </row>
    <row r="565">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c r="AA565" s="40"/>
      <c r="AB565" s="40"/>
      <c r="AC565" s="40"/>
      <c r="AD565" s="40"/>
      <c r="AE565" s="40"/>
      <c r="AF565" s="40"/>
      <c r="AG565" s="40"/>
      <c r="AH565" s="40"/>
      <c r="AI565" s="40"/>
      <c r="AJ565" s="40"/>
      <c r="AK565" s="40"/>
      <c r="AL565" s="40"/>
      <c r="AM565" s="40"/>
      <c r="AN565" s="40"/>
      <c r="AO565" s="40"/>
      <c r="AP565" s="40"/>
      <c r="AQ565" s="40"/>
      <c r="AR565" s="40"/>
      <c r="AS565" s="40"/>
      <c r="AT565" s="40"/>
      <c r="AU565" s="40"/>
    </row>
    <row r="566">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c r="AA566" s="40"/>
      <c r="AB566" s="40"/>
      <c r="AC566" s="40"/>
      <c r="AD566" s="40"/>
      <c r="AE566" s="40"/>
      <c r="AF566" s="40"/>
      <c r="AG566" s="40"/>
      <c r="AH566" s="40"/>
      <c r="AI566" s="40"/>
      <c r="AJ566" s="40"/>
      <c r="AK566" s="40"/>
      <c r="AL566" s="40"/>
      <c r="AM566" s="40"/>
      <c r="AN566" s="40"/>
      <c r="AO566" s="40"/>
      <c r="AP566" s="40"/>
      <c r="AQ566" s="40"/>
      <c r="AR566" s="40"/>
      <c r="AS566" s="40"/>
      <c r="AT566" s="40"/>
      <c r="AU566" s="40"/>
    </row>
    <row r="567">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c r="AA567" s="40"/>
      <c r="AB567" s="40"/>
      <c r="AC567" s="40"/>
      <c r="AD567" s="40"/>
      <c r="AE567" s="40"/>
      <c r="AF567" s="40"/>
      <c r="AG567" s="40"/>
      <c r="AH567" s="40"/>
      <c r="AI567" s="40"/>
      <c r="AJ567" s="40"/>
      <c r="AK567" s="40"/>
      <c r="AL567" s="40"/>
      <c r="AM567" s="40"/>
      <c r="AN567" s="40"/>
      <c r="AO567" s="40"/>
      <c r="AP567" s="40"/>
      <c r="AQ567" s="40"/>
      <c r="AR567" s="40"/>
      <c r="AS567" s="40"/>
      <c r="AT567" s="40"/>
      <c r="AU567" s="40"/>
    </row>
    <row r="568">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c r="AA568" s="40"/>
      <c r="AB568" s="40"/>
      <c r="AC568" s="40"/>
      <c r="AD568" s="40"/>
      <c r="AE568" s="40"/>
      <c r="AF568" s="40"/>
      <c r="AG568" s="40"/>
      <c r="AH568" s="40"/>
      <c r="AI568" s="40"/>
      <c r="AJ568" s="40"/>
      <c r="AK568" s="40"/>
      <c r="AL568" s="40"/>
      <c r="AM568" s="40"/>
      <c r="AN568" s="40"/>
      <c r="AO568" s="40"/>
      <c r="AP568" s="40"/>
      <c r="AQ568" s="40"/>
      <c r="AR568" s="40"/>
      <c r="AS568" s="40"/>
      <c r="AT568" s="40"/>
      <c r="AU568" s="40"/>
    </row>
    <row r="569">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c r="AA569" s="40"/>
      <c r="AB569" s="40"/>
      <c r="AC569" s="40"/>
      <c r="AD569" s="40"/>
      <c r="AE569" s="40"/>
      <c r="AF569" s="40"/>
      <c r="AG569" s="40"/>
      <c r="AH569" s="40"/>
      <c r="AI569" s="40"/>
      <c r="AJ569" s="40"/>
      <c r="AK569" s="40"/>
      <c r="AL569" s="40"/>
      <c r="AM569" s="40"/>
      <c r="AN569" s="40"/>
      <c r="AO569" s="40"/>
      <c r="AP569" s="40"/>
      <c r="AQ569" s="40"/>
      <c r="AR569" s="40"/>
      <c r="AS569" s="40"/>
      <c r="AT569" s="40"/>
      <c r="AU569" s="40"/>
    </row>
    <row r="570">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c r="AA570" s="40"/>
      <c r="AB570" s="40"/>
      <c r="AC570" s="40"/>
      <c r="AD570" s="40"/>
      <c r="AE570" s="40"/>
      <c r="AF570" s="40"/>
      <c r="AG570" s="40"/>
      <c r="AH570" s="40"/>
      <c r="AI570" s="40"/>
      <c r="AJ570" s="40"/>
      <c r="AK570" s="40"/>
      <c r="AL570" s="40"/>
      <c r="AM570" s="40"/>
      <c r="AN570" s="40"/>
      <c r="AO570" s="40"/>
      <c r="AP570" s="40"/>
      <c r="AQ570" s="40"/>
      <c r="AR570" s="40"/>
      <c r="AS570" s="40"/>
      <c r="AT570" s="40"/>
      <c r="AU570" s="40"/>
    </row>
    <row r="571">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c r="AB571" s="40"/>
      <c r="AC571" s="40"/>
      <c r="AD571" s="40"/>
      <c r="AE571" s="40"/>
      <c r="AF571" s="40"/>
      <c r="AG571" s="40"/>
      <c r="AH571" s="40"/>
      <c r="AI571" s="40"/>
      <c r="AJ571" s="40"/>
      <c r="AK571" s="40"/>
      <c r="AL571" s="40"/>
      <c r="AM571" s="40"/>
      <c r="AN571" s="40"/>
      <c r="AO571" s="40"/>
      <c r="AP571" s="40"/>
      <c r="AQ571" s="40"/>
      <c r="AR571" s="40"/>
      <c r="AS571" s="40"/>
      <c r="AT571" s="40"/>
      <c r="AU571" s="40"/>
    </row>
    <row r="572">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c r="AA572" s="40"/>
      <c r="AB572" s="40"/>
      <c r="AC572" s="40"/>
      <c r="AD572" s="40"/>
      <c r="AE572" s="40"/>
      <c r="AF572" s="40"/>
      <c r="AG572" s="40"/>
      <c r="AH572" s="40"/>
      <c r="AI572" s="40"/>
      <c r="AJ572" s="40"/>
      <c r="AK572" s="40"/>
      <c r="AL572" s="40"/>
      <c r="AM572" s="40"/>
      <c r="AN572" s="40"/>
      <c r="AO572" s="40"/>
      <c r="AP572" s="40"/>
      <c r="AQ572" s="40"/>
      <c r="AR572" s="40"/>
      <c r="AS572" s="40"/>
      <c r="AT572" s="40"/>
      <c r="AU572" s="40"/>
    </row>
    <row r="573">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c r="AA573" s="40"/>
      <c r="AB573" s="40"/>
      <c r="AC573" s="40"/>
      <c r="AD573" s="40"/>
      <c r="AE573" s="40"/>
      <c r="AF573" s="40"/>
      <c r="AG573" s="40"/>
      <c r="AH573" s="40"/>
      <c r="AI573" s="40"/>
      <c r="AJ573" s="40"/>
      <c r="AK573" s="40"/>
      <c r="AL573" s="40"/>
      <c r="AM573" s="40"/>
      <c r="AN573" s="40"/>
      <c r="AO573" s="40"/>
      <c r="AP573" s="40"/>
      <c r="AQ573" s="40"/>
      <c r="AR573" s="40"/>
      <c r="AS573" s="40"/>
      <c r="AT573" s="40"/>
      <c r="AU573" s="40"/>
    </row>
    <row r="574">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c r="AA574" s="40"/>
      <c r="AB574" s="40"/>
      <c r="AC574" s="40"/>
      <c r="AD574" s="40"/>
      <c r="AE574" s="40"/>
      <c r="AF574" s="40"/>
      <c r="AG574" s="40"/>
      <c r="AH574" s="40"/>
      <c r="AI574" s="40"/>
      <c r="AJ574" s="40"/>
      <c r="AK574" s="40"/>
      <c r="AL574" s="40"/>
      <c r="AM574" s="40"/>
      <c r="AN574" s="40"/>
      <c r="AO574" s="40"/>
      <c r="AP574" s="40"/>
      <c r="AQ574" s="40"/>
      <c r="AR574" s="40"/>
      <c r="AS574" s="40"/>
      <c r="AT574" s="40"/>
      <c r="AU574" s="40"/>
    </row>
    <row r="575">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c r="AA575" s="40"/>
      <c r="AB575" s="40"/>
      <c r="AC575" s="40"/>
      <c r="AD575" s="40"/>
      <c r="AE575" s="40"/>
      <c r="AF575" s="40"/>
      <c r="AG575" s="40"/>
      <c r="AH575" s="40"/>
      <c r="AI575" s="40"/>
      <c r="AJ575" s="40"/>
      <c r="AK575" s="40"/>
      <c r="AL575" s="40"/>
      <c r="AM575" s="40"/>
      <c r="AN575" s="40"/>
      <c r="AO575" s="40"/>
      <c r="AP575" s="40"/>
      <c r="AQ575" s="40"/>
      <c r="AR575" s="40"/>
      <c r="AS575" s="40"/>
      <c r="AT575" s="40"/>
      <c r="AU575" s="40"/>
    </row>
    <row r="576">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c r="AB576" s="40"/>
      <c r="AC576" s="40"/>
      <c r="AD576" s="40"/>
      <c r="AE576" s="40"/>
      <c r="AF576" s="40"/>
      <c r="AG576" s="40"/>
      <c r="AH576" s="40"/>
      <c r="AI576" s="40"/>
      <c r="AJ576" s="40"/>
      <c r="AK576" s="40"/>
      <c r="AL576" s="40"/>
      <c r="AM576" s="40"/>
      <c r="AN576" s="40"/>
      <c r="AO576" s="40"/>
      <c r="AP576" s="40"/>
      <c r="AQ576" s="40"/>
      <c r="AR576" s="40"/>
      <c r="AS576" s="40"/>
      <c r="AT576" s="40"/>
      <c r="AU576" s="40"/>
    </row>
    <row r="577">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c r="AA577" s="40"/>
      <c r="AB577" s="40"/>
      <c r="AC577" s="40"/>
      <c r="AD577" s="40"/>
      <c r="AE577" s="40"/>
      <c r="AF577" s="40"/>
      <c r="AG577" s="40"/>
      <c r="AH577" s="40"/>
      <c r="AI577" s="40"/>
      <c r="AJ577" s="40"/>
      <c r="AK577" s="40"/>
      <c r="AL577" s="40"/>
      <c r="AM577" s="40"/>
      <c r="AN577" s="40"/>
      <c r="AO577" s="40"/>
      <c r="AP577" s="40"/>
      <c r="AQ577" s="40"/>
      <c r="AR577" s="40"/>
      <c r="AS577" s="40"/>
      <c r="AT577" s="40"/>
      <c r="AU577" s="40"/>
    </row>
    <row r="578">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c r="AA578" s="40"/>
      <c r="AB578" s="40"/>
      <c r="AC578" s="40"/>
      <c r="AD578" s="40"/>
      <c r="AE578" s="40"/>
      <c r="AF578" s="40"/>
      <c r="AG578" s="40"/>
      <c r="AH578" s="40"/>
      <c r="AI578" s="40"/>
      <c r="AJ578" s="40"/>
      <c r="AK578" s="40"/>
      <c r="AL578" s="40"/>
      <c r="AM578" s="40"/>
      <c r="AN578" s="40"/>
      <c r="AO578" s="40"/>
      <c r="AP578" s="40"/>
      <c r="AQ578" s="40"/>
      <c r="AR578" s="40"/>
      <c r="AS578" s="40"/>
      <c r="AT578" s="40"/>
      <c r="AU578" s="40"/>
    </row>
    <row r="579">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c r="AB579" s="40"/>
      <c r="AC579" s="40"/>
      <c r="AD579" s="40"/>
      <c r="AE579" s="40"/>
      <c r="AF579" s="40"/>
      <c r="AG579" s="40"/>
      <c r="AH579" s="40"/>
      <c r="AI579" s="40"/>
      <c r="AJ579" s="40"/>
      <c r="AK579" s="40"/>
      <c r="AL579" s="40"/>
      <c r="AM579" s="40"/>
      <c r="AN579" s="40"/>
      <c r="AO579" s="40"/>
      <c r="AP579" s="40"/>
      <c r="AQ579" s="40"/>
      <c r="AR579" s="40"/>
      <c r="AS579" s="40"/>
      <c r="AT579" s="40"/>
      <c r="AU579" s="40"/>
    </row>
    <row r="580">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c r="AA580" s="40"/>
      <c r="AB580" s="40"/>
      <c r="AC580" s="40"/>
      <c r="AD580" s="40"/>
      <c r="AE580" s="40"/>
      <c r="AF580" s="40"/>
      <c r="AG580" s="40"/>
      <c r="AH580" s="40"/>
      <c r="AI580" s="40"/>
      <c r="AJ580" s="40"/>
      <c r="AK580" s="40"/>
      <c r="AL580" s="40"/>
      <c r="AM580" s="40"/>
      <c r="AN580" s="40"/>
      <c r="AO580" s="40"/>
      <c r="AP580" s="40"/>
      <c r="AQ580" s="40"/>
      <c r="AR580" s="40"/>
      <c r="AS580" s="40"/>
      <c r="AT580" s="40"/>
      <c r="AU580" s="40"/>
    </row>
    <row r="581">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c r="AD581" s="40"/>
      <c r="AE581" s="40"/>
      <c r="AF581" s="40"/>
      <c r="AG581" s="40"/>
      <c r="AH581" s="40"/>
      <c r="AI581" s="40"/>
      <c r="AJ581" s="40"/>
      <c r="AK581" s="40"/>
      <c r="AL581" s="40"/>
      <c r="AM581" s="40"/>
      <c r="AN581" s="40"/>
      <c r="AO581" s="40"/>
      <c r="AP581" s="40"/>
      <c r="AQ581" s="40"/>
      <c r="AR581" s="40"/>
      <c r="AS581" s="40"/>
      <c r="AT581" s="40"/>
      <c r="AU581" s="40"/>
    </row>
    <row r="582">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c r="AB582" s="40"/>
      <c r="AC582" s="40"/>
      <c r="AD582" s="40"/>
      <c r="AE582" s="40"/>
      <c r="AF582" s="40"/>
      <c r="AG582" s="40"/>
      <c r="AH582" s="40"/>
      <c r="AI582" s="40"/>
      <c r="AJ582" s="40"/>
      <c r="AK582" s="40"/>
      <c r="AL582" s="40"/>
      <c r="AM582" s="40"/>
      <c r="AN582" s="40"/>
      <c r="AO582" s="40"/>
      <c r="AP582" s="40"/>
      <c r="AQ582" s="40"/>
      <c r="AR582" s="40"/>
      <c r="AS582" s="40"/>
      <c r="AT582" s="40"/>
      <c r="AU582" s="40"/>
    </row>
    <row r="583">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c r="AB583" s="40"/>
      <c r="AC583" s="40"/>
      <c r="AD583" s="40"/>
      <c r="AE583" s="40"/>
      <c r="AF583" s="40"/>
      <c r="AG583" s="40"/>
      <c r="AH583" s="40"/>
      <c r="AI583" s="40"/>
      <c r="AJ583" s="40"/>
      <c r="AK583" s="40"/>
      <c r="AL583" s="40"/>
      <c r="AM583" s="40"/>
      <c r="AN583" s="40"/>
      <c r="AO583" s="40"/>
      <c r="AP583" s="40"/>
      <c r="AQ583" s="40"/>
      <c r="AR583" s="40"/>
      <c r="AS583" s="40"/>
      <c r="AT583" s="40"/>
      <c r="AU583" s="40"/>
    </row>
    <row r="584">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c r="AD584" s="40"/>
      <c r="AE584" s="40"/>
      <c r="AF584" s="40"/>
      <c r="AG584" s="40"/>
      <c r="AH584" s="40"/>
      <c r="AI584" s="40"/>
      <c r="AJ584" s="40"/>
      <c r="AK584" s="40"/>
      <c r="AL584" s="40"/>
      <c r="AM584" s="40"/>
      <c r="AN584" s="40"/>
      <c r="AO584" s="40"/>
      <c r="AP584" s="40"/>
      <c r="AQ584" s="40"/>
      <c r="AR584" s="40"/>
      <c r="AS584" s="40"/>
      <c r="AT584" s="40"/>
      <c r="AU584" s="40"/>
    </row>
    <row r="585">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c r="AB585" s="40"/>
      <c r="AC585" s="40"/>
      <c r="AD585" s="40"/>
      <c r="AE585" s="40"/>
      <c r="AF585" s="40"/>
      <c r="AG585" s="40"/>
      <c r="AH585" s="40"/>
      <c r="AI585" s="40"/>
      <c r="AJ585" s="40"/>
      <c r="AK585" s="40"/>
      <c r="AL585" s="40"/>
      <c r="AM585" s="40"/>
      <c r="AN585" s="40"/>
      <c r="AO585" s="40"/>
      <c r="AP585" s="40"/>
      <c r="AQ585" s="40"/>
      <c r="AR585" s="40"/>
      <c r="AS585" s="40"/>
      <c r="AT585" s="40"/>
      <c r="AU585" s="40"/>
    </row>
    <row r="586">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c r="AB586" s="40"/>
      <c r="AC586" s="40"/>
      <c r="AD586" s="40"/>
      <c r="AE586" s="40"/>
      <c r="AF586" s="40"/>
      <c r="AG586" s="40"/>
      <c r="AH586" s="40"/>
      <c r="AI586" s="40"/>
      <c r="AJ586" s="40"/>
      <c r="AK586" s="40"/>
      <c r="AL586" s="40"/>
      <c r="AM586" s="40"/>
      <c r="AN586" s="40"/>
      <c r="AO586" s="40"/>
      <c r="AP586" s="40"/>
      <c r="AQ586" s="40"/>
      <c r="AR586" s="40"/>
      <c r="AS586" s="40"/>
      <c r="AT586" s="40"/>
      <c r="AU586" s="40"/>
    </row>
    <row r="587">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c r="AB587" s="40"/>
      <c r="AC587" s="40"/>
      <c r="AD587" s="40"/>
      <c r="AE587" s="40"/>
      <c r="AF587" s="40"/>
      <c r="AG587" s="40"/>
      <c r="AH587" s="40"/>
      <c r="AI587" s="40"/>
      <c r="AJ587" s="40"/>
      <c r="AK587" s="40"/>
      <c r="AL587" s="40"/>
      <c r="AM587" s="40"/>
      <c r="AN587" s="40"/>
      <c r="AO587" s="40"/>
      <c r="AP587" s="40"/>
      <c r="AQ587" s="40"/>
      <c r="AR587" s="40"/>
      <c r="AS587" s="40"/>
      <c r="AT587" s="40"/>
      <c r="AU587" s="40"/>
    </row>
    <row r="588">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c r="AD588" s="40"/>
      <c r="AE588" s="40"/>
      <c r="AF588" s="40"/>
      <c r="AG588" s="40"/>
      <c r="AH588" s="40"/>
      <c r="AI588" s="40"/>
      <c r="AJ588" s="40"/>
      <c r="AK588" s="40"/>
      <c r="AL588" s="40"/>
      <c r="AM588" s="40"/>
      <c r="AN588" s="40"/>
      <c r="AO588" s="40"/>
      <c r="AP588" s="40"/>
      <c r="AQ588" s="40"/>
      <c r="AR588" s="40"/>
      <c r="AS588" s="40"/>
      <c r="AT588" s="40"/>
      <c r="AU588" s="40"/>
    </row>
    <row r="589">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c r="AB589" s="40"/>
      <c r="AC589" s="40"/>
      <c r="AD589" s="40"/>
      <c r="AE589" s="40"/>
      <c r="AF589" s="40"/>
      <c r="AG589" s="40"/>
      <c r="AH589" s="40"/>
      <c r="AI589" s="40"/>
      <c r="AJ589" s="40"/>
      <c r="AK589" s="40"/>
      <c r="AL589" s="40"/>
      <c r="AM589" s="40"/>
      <c r="AN589" s="40"/>
      <c r="AO589" s="40"/>
      <c r="AP589" s="40"/>
      <c r="AQ589" s="40"/>
      <c r="AR589" s="40"/>
      <c r="AS589" s="40"/>
      <c r="AT589" s="40"/>
      <c r="AU589" s="40"/>
    </row>
    <row r="590">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c r="AB590" s="40"/>
      <c r="AC590" s="40"/>
      <c r="AD590" s="40"/>
      <c r="AE590" s="40"/>
      <c r="AF590" s="40"/>
      <c r="AG590" s="40"/>
      <c r="AH590" s="40"/>
      <c r="AI590" s="40"/>
      <c r="AJ590" s="40"/>
      <c r="AK590" s="40"/>
      <c r="AL590" s="40"/>
      <c r="AM590" s="40"/>
      <c r="AN590" s="40"/>
      <c r="AO590" s="40"/>
      <c r="AP590" s="40"/>
      <c r="AQ590" s="40"/>
      <c r="AR590" s="40"/>
      <c r="AS590" s="40"/>
      <c r="AT590" s="40"/>
      <c r="AU590" s="40"/>
    </row>
    <row r="591">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c r="AD591" s="40"/>
      <c r="AE591" s="40"/>
      <c r="AF591" s="40"/>
      <c r="AG591" s="40"/>
      <c r="AH591" s="40"/>
      <c r="AI591" s="40"/>
      <c r="AJ591" s="40"/>
      <c r="AK591" s="40"/>
      <c r="AL591" s="40"/>
      <c r="AM591" s="40"/>
      <c r="AN591" s="40"/>
      <c r="AO591" s="40"/>
      <c r="AP591" s="40"/>
      <c r="AQ591" s="40"/>
      <c r="AR591" s="40"/>
      <c r="AS591" s="40"/>
      <c r="AT591" s="40"/>
      <c r="AU591" s="40"/>
    </row>
    <row r="592">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c r="AB592" s="40"/>
      <c r="AC592" s="40"/>
      <c r="AD592" s="40"/>
      <c r="AE592" s="40"/>
      <c r="AF592" s="40"/>
      <c r="AG592" s="40"/>
      <c r="AH592" s="40"/>
      <c r="AI592" s="40"/>
      <c r="AJ592" s="40"/>
      <c r="AK592" s="40"/>
      <c r="AL592" s="40"/>
      <c r="AM592" s="40"/>
      <c r="AN592" s="40"/>
      <c r="AO592" s="40"/>
      <c r="AP592" s="40"/>
      <c r="AQ592" s="40"/>
      <c r="AR592" s="40"/>
      <c r="AS592" s="40"/>
      <c r="AT592" s="40"/>
      <c r="AU592" s="40"/>
    </row>
    <row r="593">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c r="AB593" s="40"/>
      <c r="AC593" s="40"/>
      <c r="AD593" s="40"/>
      <c r="AE593" s="40"/>
      <c r="AF593" s="40"/>
      <c r="AG593" s="40"/>
      <c r="AH593" s="40"/>
      <c r="AI593" s="40"/>
      <c r="AJ593" s="40"/>
      <c r="AK593" s="40"/>
      <c r="AL593" s="40"/>
      <c r="AM593" s="40"/>
      <c r="AN593" s="40"/>
      <c r="AO593" s="40"/>
      <c r="AP593" s="40"/>
      <c r="AQ593" s="40"/>
      <c r="AR593" s="40"/>
      <c r="AS593" s="40"/>
      <c r="AT593" s="40"/>
      <c r="AU593" s="40"/>
    </row>
    <row r="594">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c r="AA594" s="40"/>
      <c r="AB594" s="40"/>
      <c r="AC594" s="40"/>
      <c r="AD594" s="40"/>
      <c r="AE594" s="40"/>
      <c r="AF594" s="40"/>
      <c r="AG594" s="40"/>
      <c r="AH594" s="40"/>
      <c r="AI594" s="40"/>
      <c r="AJ594" s="40"/>
      <c r="AK594" s="40"/>
      <c r="AL594" s="40"/>
      <c r="AM594" s="40"/>
      <c r="AN594" s="40"/>
      <c r="AO594" s="40"/>
      <c r="AP594" s="40"/>
      <c r="AQ594" s="40"/>
      <c r="AR594" s="40"/>
      <c r="AS594" s="40"/>
      <c r="AT594" s="40"/>
      <c r="AU594" s="40"/>
    </row>
    <row r="595">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40"/>
      <c r="AB595" s="40"/>
      <c r="AC595" s="40"/>
      <c r="AD595" s="40"/>
      <c r="AE595" s="40"/>
      <c r="AF595" s="40"/>
      <c r="AG595" s="40"/>
      <c r="AH595" s="40"/>
      <c r="AI595" s="40"/>
      <c r="AJ595" s="40"/>
      <c r="AK595" s="40"/>
      <c r="AL595" s="40"/>
      <c r="AM595" s="40"/>
      <c r="AN595" s="40"/>
      <c r="AO595" s="40"/>
      <c r="AP595" s="40"/>
      <c r="AQ595" s="40"/>
      <c r="AR595" s="40"/>
      <c r="AS595" s="40"/>
      <c r="AT595" s="40"/>
      <c r="AU595" s="40"/>
    </row>
    <row r="596">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c r="AC596" s="40"/>
      <c r="AD596" s="40"/>
      <c r="AE596" s="40"/>
      <c r="AF596" s="40"/>
      <c r="AG596" s="40"/>
      <c r="AH596" s="40"/>
      <c r="AI596" s="40"/>
      <c r="AJ596" s="40"/>
      <c r="AK596" s="40"/>
      <c r="AL596" s="40"/>
      <c r="AM596" s="40"/>
      <c r="AN596" s="40"/>
      <c r="AO596" s="40"/>
      <c r="AP596" s="40"/>
      <c r="AQ596" s="40"/>
      <c r="AR596" s="40"/>
      <c r="AS596" s="40"/>
      <c r="AT596" s="40"/>
      <c r="AU596" s="40"/>
    </row>
    <row r="597">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c r="AC597" s="40"/>
      <c r="AD597" s="40"/>
      <c r="AE597" s="40"/>
      <c r="AF597" s="40"/>
      <c r="AG597" s="40"/>
      <c r="AH597" s="40"/>
      <c r="AI597" s="40"/>
      <c r="AJ597" s="40"/>
      <c r="AK597" s="40"/>
      <c r="AL597" s="40"/>
      <c r="AM597" s="40"/>
      <c r="AN597" s="40"/>
      <c r="AO597" s="40"/>
      <c r="AP597" s="40"/>
      <c r="AQ597" s="40"/>
      <c r="AR597" s="40"/>
      <c r="AS597" s="40"/>
      <c r="AT597" s="40"/>
      <c r="AU597" s="40"/>
    </row>
    <row r="598">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c r="AD598" s="40"/>
      <c r="AE598" s="40"/>
      <c r="AF598" s="40"/>
      <c r="AG598" s="40"/>
      <c r="AH598" s="40"/>
      <c r="AI598" s="40"/>
      <c r="AJ598" s="40"/>
      <c r="AK598" s="40"/>
      <c r="AL598" s="40"/>
      <c r="AM598" s="40"/>
      <c r="AN598" s="40"/>
      <c r="AO598" s="40"/>
      <c r="AP598" s="40"/>
      <c r="AQ598" s="40"/>
      <c r="AR598" s="40"/>
      <c r="AS598" s="40"/>
      <c r="AT598" s="40"/>
      <c r="AU598" s="40"/>
    </row>
    <row r="599">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c r="AD599" s="40"/>
      <c r="AE599" s="40"/>
      <c r="AF599" s="40"/>
      <c r="AG599" s="40"/>
      <c r="AH599" s="40"/>
      <c r="AI599" s="40"/>
      <c r="AJ599" s="40"/>
      <c r="AK599" s="40"/>
      <c r="AL599" s="40"/>
      <c r="AM599" s="40"/>
      <c r="AN599" s="40"/>
      <c r="AO599" s="40"/>
      <c r="AP599" s="40"/>
      <c r="AQ599" s="40"/>
      <c r="AR599" s="40"/>
      <c r="AS599" s="40"/>
      <c r="AT599" s="40"/>
      <c r="AU599" s="40"/>
    </row>
    <row r="600">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c r="AB600" s="40"/>
      <c r="AC600" s="40"/>
      <c r="AD600" s="40"/>
      <c r="AE600" s="40"/>
      <c r="AF600" s="40"/>
      <c r="AG600" s="40"/>
      <c r="AH600" s="40"/>
      <c r="AI600" s="40"/>
      <c r="AJ600" s="40"/>
      <c r="AK600" s="40"/>
      <c r="AL600" s="40"/>
      <c r="AM600" s="40"/>
      <c r="AN600" s="40"/>
      <c r="AO600" s="40"/>
      <c r="AP600" s="40"/>
      <c r="AQ600" s="40"/>
      <c r="AR600" s="40"/>
      <c r="AS600" s="40"/>
      <c r="AT600" s="40"/>
      <c r="AU600" s="40"/>
    </row>
    <row r="601">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c r="AB601" s="40"/>
      <c r="AC601" s="40"/>
      <c r="AD601" s="40"/>
      <c r="AE601" s="40"/>
      <c r="AF601" s="40"/>
      <c r="AG601" s="40"/>
      <c r="AH601" s="40"/>
      <c r="AI601" s="40"/>
      <c r="AJ601" s="40"/>
      <c r="AK601" s="40"/>
      <c r="AL601" s="40"/>
      <c r="AM601" s="40"/>
      <c r="AN601" s="40"/>
      <c r="AO601" s="40"/>
      <c r="AP601" s="40"/>
      <c r="AQ601" s="40"/>
      <c r="AR601" s="40"/>
      <c r="AS601" s="40"/>
      <c r="AT601" s="40"/>
      <c r="AU601" s="40"/>
    </row>
    <row r="602">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c r="AB602" s="40"/>
      <c r="AC602" s="40"/>
      <c r="AD602" s="40"/>
      <c r="AE602" s="40"/>
      <c r="AF602" s="40"/>
      <c r="AG602" s="40"/>
      <c r="AH602" s="40"/>
      <c r="AI602" s="40"/>
      <c r="AJ602" s="40"/>
      <c r="AK602" s="40"/>
      <c r="AL602" s="40"/>
      <c r="AM602" s="40"/>
      <c r="AN602" s="40"/>
      <c r="AO602" s="40"/>
      <c r="AP602" s="40"/>
      <c r="AQ602" s="40"/>
      <c r="AR602" s="40"/>
      <c r="AS602" s="40"/>
      <c r="AT602" s="40"/>
      <c r="AU602" s="40"/>
    </row>
    <row r="603">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c r="AB603" s="40"/>
      <c r="AC603" s="40"/>
      <c r="AD603" s="40"/>
      <c r="AE603" s="40"/>
      <c r="AF603" s="40"/>
      <c r="AG603" s="40"/>
      <c r="AH603" s="40"/>
      <c r="AI603" s="40"/>
      <c r="AJ603" s="40"/>
      <c r="AK603" s="40"/>
      <c r="AL603" s="40"/>
      <c r="AM603" s="40"/>
      <c r="AN603" s="40"/>
      <c r="AO603" s="40"/>
      <c r="AP603" s="40"/>
      <c r="AQ603" s="40"/>
      <c r="AR603" s="40"/>
      <c r="AS603" s="40"/>
      <c r="AT603" s="40"/>
      <c r="AU603" s="40"/>
    </row>
    <row r="604">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c r="AD604" s="40"/>
      <c r="AE604" s="40"/>
      <c r="AF604" s="40"/>
      <c r="AG604" s="40"/>
      <c r="AH604" s="40"/>
      <c r="AI604" s="40"/>
      <c r="AJ604" s="40"/>
      <c r="AK604" s="40"/>
      <c r="AL604" s="40"/>
      <c r="AM604" s="40"/>
      <c r="AN604" s="40"/>
      <c r="AO604" s="40"/>
      <c r="AP604" s="40"/>
      <c r="AQ604" s="40"/>
      <c r="AR604" s="40"/>
      <c r="AS604" s="40"/>
      <c r="AT604" s="40"/>
      <c r="AU604" s="40"/>
    </row>
    <row r="605">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c r="AB605" s="40"/>
      <c r="AC605" s="40"/>
      <c r="AD605" s="40"/>
      <c r="AE605" s="40"/>
      <c r="AF605" s="40"/>
      <c r="AG605" s="40"/>
      <c r="AH605" s="40"/>
      <c r="AI605" s="40"/>
      <c r="AJ605" s="40"/>
      <c r="AK605" s="40"/>
      <c r="AL605" s="40"/>
      <c r="AM605" s="40"/>
      <c r="AN605" s="40"/>
      <c r="AO605" s="40"/>
      <c r="AP605" s="40"/>
      <c r="AQ605" s="40"/>
      <c r="AR605" s="40"/>
      <c r="AS605" s="40"/>
      <c r="AT605" s="40"/>
      <c r="AU605" s="40"/>
    </row>
    <row r="606">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c r="AD606" s="40"/>
      <c r="AE606" s="40"/>
      <c r="AF606" s="40"/>
      <c r="AG606" s="40"/>
      <c r="AH606" s="40"/>
      <c r="AI606" s="40"/>
      <c r="AJ606" s="40"/>
      <c r="AK606" s="40"/>
      <c r="AL606" s="40"/>
      <c r="AM606" s="40"/>
      <c r="AN606" s="40"/>
      <c r="AO606" s="40"/>
      <c r="AP606" s="40"/>
      <c r="AQ606" s="40"/>
      <c r="AR606" s="40"/>
      <c r="AS606" s="40"/>
      <c r="AT606" s="40"/>
      <c r="AU606" s="40"/>
    </row>
    <row r="607">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c r="AC607" s="40"/>
      <c r="AD607" s="40"/>
      <c r="AE607" s="40"/>
      <c r="AF607" s="40"/>
      <c r="AG607" s="40"/>
      <c r="AH607" s="40"/>
      <c r="AI607" s="40"/>
      <c r="AJ607" s="40"/>
      <c r="AK607" s="40"/>
      <c r="AL607" s="40"/>
      <c r="AM607" s="40"/>
      <c r="AN607" s="40"/>
      <c r="AO607" s="40"/>
      <c r="AP607" s="40"/>
      <c r="AQ607" s="40"/>
      <c r="AR607" s="40"/>
      <c r="AS607" s="40"/>
      <c r="AT607" s="40"/>
      <c r="AU607" s="40"/>
    </row>
    <row r="608">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c r="AB608" s="40"/>
      <c r="AC608" s="40"/>
      <c r="AD608" s="40"/>
      <c r="AE608" s="40"/>
      <c r="AF608" s="40"/>
      <c r="AG608" s="40"/>
      <c r="AH608" s="40"/>
      <c r="AI608" s="40"/>
      <c r="AJ608" s="40"/>
      <c r="AK608" s="40"/>
      <c r="AL608" s="40"/>
      <c r="AM608" s="40"/>
      <c r="AN608" s="40"/>
      <c r="AO608" s="40"/>
      <c r="AP608" s="40"/>
      <c r="AQ608" s="40"/>
      <c r="AR608" s="40"/>
      <c r="AS608" s="40"/>
      <c r="AT608" s="40"/>
      <c r="AU608" s="40"/>
    </row>
    <row r="609">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c r="AD609" s="40"/>
      <c r="AE609" s="40"/>
      <c r="AF609" s="40"/>
      <c r="AG609" s="40"/>
      <c r="AH609" s="40"/>
      <c r="AI609" s="40"/>
      <c r="AJ609" s="40"/>
      <c r="AK609" s="40"/>
      <c r="AL609" s="40"/>
      <c r="AM609" s="40"/>
      <c r="AN609" s="40"/>
      <c r="AO609" s="40"/>
      <c r="AP609" s="40"/>
      <c r="AQ609" s="40"/>
      <c r="AR609" s="40"/>
      <c r="AS609" s="40"/>
      <c r="AT609" s="40"/>
      <c r="AU609" s="40"/>
    </row>
    <row r="610">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c r="AB610" s="40"/>
      <c r="AC610" s="40"/>
      <c r="AD610" s="40"/>
      <c r="AE610" s="40"/>
      <c r="AF610" s="40"/>
      <c r="AG610" s="40"/>
      <c r="AH610" s="40"/>
      <c r="AI610" s="40"/>
      <c r="AJ610" s="40"/>
      <c r="AK610" s="40"/>
      <c r="AL610" s="40"/>
      <c r="AM610" s="40"/>
      <c r="AN610" s="40"/>
      <c r="AO610" s="40"/>
      <c r="AP610" s="40"/>
      <c r="AQ610" s="40"/>
      <c r="AR610" s="40"/>
      <c r="AS610" s="40"/>
      <c r="AT610" s="40"/>
      <c r="AU610" s="40"/>
    </row>
    <row r="611">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c r="AK611" s="40"/>
      <c r="AL611" s="40"/>
      <c r="AM611" s="40"/>
      <c r="AN611" s="40"/>
      <c r="AO611" s="40"/>
      <c r="AP611" s="40"/>
      <c r="AQ611" s="40"/>
      <c r="AR611" s="40"/>
      <c r="AS611" s="40"/>
      <c r="AT611" s="40"/>
      <c r="AU611" s="40"/>
    </row>
    <row r="612">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c r="AE612" s="40"/>
      <c r="AF612" s="40"/>
      <c r="AG612" s="40"/>
      <c r="AH612" s="40"/>
      <c r="AI612" s="40"/>
      <c r="AJ612" s="40"/>
      <c r="AK612" s="40"/>
      <c r="AL612" s="40"/>
      <c r="AM612" s="40"/>
      <c r="AN612" s="40"/>
      <c r="AO612" s="40"/>
      <c r="AP612" s="40"/>
      <c r="AQ612" s="40"/>
      <c r="AR612" s="40"/>
      <c r="AS612" s="40"/>
      <c r="AT612" s="40"/>
      <c r="AU612" s="40"/>
    </row>
    <row r="613">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c r="AB613" s="40"/>
      <c r="AC613" s="40"/>
      <c r="AD613" s="40"/>
      <c r="AE613" s="40"/>
      <c r="AF613" s="40"/>
      <c r="AG613" s="40"/>
      <c r="AH613" s="40"/>
      <c r="AI613" s="40"/>
      <c r="AJ613" s="40"/>
      <c r="AK613" s="40"/>
      <c r="AL613" s="40"/>
      <c r="AM613" s="40"/>
      <c r="AN613" s="40"/>
      <c r="AO613" s="40"/>
      <c r="AP613" s="40"/>
      <c r="AQ613" s="40"/>
      <c r="AR613" s="40"/>
      <c r="AS613" s="40"/>
      <c r="AT613" s="40"/>
      <c r="AU613" s="40"/>
    </row>
    <row r="614">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c r="AB614" s="40"/>
      <c r="AC614" s="40"/>
      <c r="AD614" s="40"/>
      <c r="AE614" s="40"/>
      <c r="AF614" s="40"/>
      <c r="AG614" s="40"/>
      <c r="AH614" s="40"/>
      <c r="AI614" s="40"/>
      <c r="AJ614" s="40"/>
      <c r="AK614" s="40"/>
      <c r="AL614" s="40"/>
      <c r="AM614" s="40"/>
      <c r="AN614" s="40"/>
      <c r="AO614" s="40"/>
      <c r="AP614" s="40"/>
      <c r="AQ614" s="40"/>
      <c r="AR614" s="40"/>
      <c r="AS614" s="40"/>
      <c r="AT614" s="40"/>
      <c r="AU614" s="40"/>
    </row>
    <row r="615">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c r="AB615" s="40"/>
      <c r="AC615" s="40"/>
      <c r="AD615" s="40"/>
      <c r="AE615" s="40"/>
      <c r="AF615" s="40"/>
      <c r="AG615" s="40"/>
      <c r="AH615" s="40"/>
      <c r="AI615" s="40"/>
      <c r="AJ615" s="40"/>
      <c r="AK615" s="40"/>
      <c r="AL615" s="40"/>
      <c r="AM615" s="40"/>
      <c r="AN615" s="40"/>
      <c r="AO615" s="40"/>
      <c r="AP615" s="40"/>
      <c r="AQ615" s="40"/>
      <c r="AR615" s="40"/>
      <c r="AS615" s="40"/>
      <c r="AT615" s="40"/>
      <c r="AU615" s="40"/>
    </row>
    <row r="616">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c r="AE616" s="40"/>
      <c r="AF616" s="40"/>
      <c r="AG616" s="40"/>
      <c r="AH616" s="40"/>
      <c r="AI616" s="40"/>
      <c r="AJ616" s="40"/>
      <c r="AK616" s="40"/>
      <c r="AL616" s="40"/>
      <c r="AM616" s="40"/>
      <c r="AN616" s="40"/>
      <c r="AO616" s="40"/>
      <c r="AP616" s="40"/>
      <c r="AQ616" s="40"/>
      <c r="AR616" s="40"/>
      <c r="AS616" s="40"/>
      <c r="AT616" s="40"/>
      <c r="AU616" s="40"/>
    </row>
    <row r="617">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c r="AD617" s="40"/>
      <c r="AE617" s="40"/>
      <c r="AF617" s="40"/>
      <c r="AG617" s="40"/>
      <c r="AH617" s="40"/>
      <c r="AI617" s="40"/>
      <c r="AJ617" s="40"/>
      <c r="AK617" s="40"/>
      <c r="AL617" s="40"/>
      <c r="AM617" s="40"/>
      <c r="AN617" s="40"/>
      <c r="AO617" s="40"/>
      <c r="AP617" s="40"/>
      <c r="AQ617" s="40"/>
      <c r="AR617" s="40"/>
      <c r="AS617" s="40"/>
      <c r="AT617" s="40"/>
      <c r="AU617" s="40"/>
    </row>
    <row r="618">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c r="AD618" s="40"/>
      <c r="AE618" s="40"/>
      <c r="AF618" s="40"/>
      <c r="AG618" s="40"/>
      <c r="AH618" s="40"/>
      <c r="AI618" s="40"/>
      <c r="AJ618" s="40"/>
      <c r="AK618" s="40"/>
      <c r="AL618" s="40"/>
      <c r="AM618" s="40"/>
      <c r="AN618" s="40"/>
      <c r="AO618" s="40"/>
      <c r="AP618" s="40"/>
      <c r="AQ618" s="40"/>
      <c r="AR618" s="40"/>
      <c r="AS618" s="40"/>
      <c r="AT618" s="40"/>
      <c r="AU618" s="40"/>
    </row>
    <row r="619">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c r="AB619" s="40"/>
      <c r="AC619" s="40"/>
      <c r="AD619" s="40"/>
      <c r="AE619" s="40"/>
      <c r="AF619" s="40"/>
      <c r="AG619" s="40"/>
      <c r="AH619" s="40"/>
      <c r="AI619" s="40"/>
      <c r="AJ619" s="40"/>
      <c r="AK619" s="40"/>
      <c r="AL619" s="40"/>
      <c r="AM619" s="40"/>
      <c r="AN619" s="40"/>
      <c r="AO619" s="40"/>
      <c r="AP619" s="40"/>
      <c r="AQ619" s="40"/>
      <c r="AR619" s="40"/>
      <c r="AS619" s="40"/>
      <c r="AT619" s="40"/>
      <c r="AU619" s="40"/>
    </row>
    <row r="620">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c r="AD620" s="40"/>
      <c r="AE620" s="40"/>
      <c r="AF620" s="40"/>
      <c r="AG620" s="40"/>
      <c r="AH620" s="40"/>
      <c r="AI620" s="40"/>
      <c r="AJ620" s="40"/>
      <c r="AK620" s="40"/>
      <c r="AL620" s="40"/>
      <c r="AM620" s="40"/>
      <c r="AN620" s="40"/>
      <c r="AO620" s="40"/>
      <c r="AP620" s="40"/>
      <c r="AQ620" s="40"/>
      <c r="AR620" s="40"/>
      <c r="AS620" s="40"/>
      <c r="AT620" s="40"/>
      <c r="AU620" s="40"/>
    </row>
    <row r="621">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c r="AB621" s="40"/>
      <c r="AC621" s="40"/>
      <c r="AD621" s="40"/>
      <c r="AE621" s="40"/>
      <c r="AF621" s="40"/>
      <c r="AG621" s="40"/>
      <c r="AH621" s="40"/>
      <c r="AI621" s="40"/>
      <c r="AJ621" s="40"/>
      <c r="AK621" s="40"/>
      <c r="AL621" s="40"/>
      <c r="AM621" s="40"/>
      <c r="AN621" s="40"/>
      <c r="AO621" s="40"/>
      <c r="AP621" s="40"/>
      <c r="AQ621" s="40"/>
      <c r="AR621" s="40"/>
      <c r="AS621" s="40"/>
      <c r="AT621" s="40"/>
      <c r="AU621" s="40"/>
    </row>
    <row r="622">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c r="AE622" s="40"/>
      <c r="AF622" s="40"/>
      <c r="AG622" s="40"/>
      <c r="AH622" s="40"/>
      <c r="AI622" s="40"/>
      <c r="AJ622" s="40"/>
      <c r="AK622" s="40"/>
      <c r="AL622" s="40"/>
      <c r="AM622" s="40"/>
      <c r="AN622" s="40"/>
      <c r="AO622" s="40"/>
      <c r="AP622" s="40"/>
      <c r="AQ622" s="40"/>
      <c r="AR622" s="40"/>
      <c r="AS622" s="40"/>
      <c r="AT622" s="40"/>
      <c r="AU622" s="40"/>
    </row>
    <row r="623">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c r="AD623" s="40"/>
      <c r="AE623" s="40"/>
      <c r="AF623" s="40"/>
      <c r="AG623" s="40"/>
      <c r="AH623" s="40"/>
      <c r="AI623" s="40"/>
      <c r="AJ623" s="40"/>
      <c r="AK623" s="40"/>
      <c r="AL623" s="40"/>
      <c r="AM623" s="40"/>
      <c r="AN623" s="40"/>
      <c r="AO623" s="40"/>
      <c r="AP623" s="40"/>
      <c r="AQ623" s="40"/>
      <c r="AR623" s="40"/>
      <c r="AS623" s="40"/>
      <c r="AT623" s="40"/>
      <c r="AU623" s="40"/>
    </row>
    <row r="624">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c r="AE624" s="40"/>
      <c r="AF624" s="40"/>
      <c r="AG624" s="40"/>
      <c r="AH624" s="40"/>
      <c r="AI624" s="40"/>
      <c r="AJ624" s="40"/>
      <c r="AK624" s="40"/>
      <c r="AL624" s="40"/>
      <c r="AM624" s="40"/>
      <c r="AN624" s="40"/>
      <c r="AO624" s="40"/>
      <c r="AP624" s="40"/>
      <c r="AQ624" s="40"/>
      <c r="AR624" s="40"/>
      <c r="AS624" s="40"/>
      <c r="AT624" s="40"/>
      <c r="AU624" s="40"/>
    </row>
    <row r="625">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c r="AD625" s="40"/>
      <c r="AE625" s="40"/>
      <c r="AF625" s="40"/>
      <c r="AG625" s="40"/>
      <c r="AH625" s="40"/>
      <c r="AI625" s="40"/>
      <c r="AJ625" s="40"/>
      <c r="AK625" s="40"/>
      <c r="AL625" s="40"/>
      <c r="AM625" s="40"/>
      <c r="AN625" s="40"/>
      <c r="AO625" s="40"/>
      <c r="AP625" s="40"/>
      <c r="AQ625" s="40"/>
      <c r="AR625" s="40"/>
      <c r="AS625" s="40"/>
      <c r="AT625" s="40"/>
      <c r="AU625" s="40"/>
    </row>
    <row r="626">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c r="AD626" s="40"/>
      <c r="AE626" s="40"/>
      <c r="AF626" s="40"/>
      <c r="AG626" s="40"/>
      <c r="AH626" s="40"/>
      <c r="AI626" s="40"/>
      <c r="AJ626" s="40"/>
      <c r="AK626" s="40"/>
      <c r="AL626" s="40"/>
      <c r="AM626" s="40"/>
      <c r="AN626" s="40"/>
      <c r="AO626" s="40"/>
      <c r="AP626" s="40"/>
      <c r="AQ626" s="40"/>
      <c r="AR626" s="40"/>
      <c r="AS626" s="40"/>
      <c r="AT626" s="40"/>
      <c r="AU626" s="40"/>
    </row>
    <row r="627">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c r="AD627" s="40"/>
      <c r="AE627" s="40"/>
      <c r="AF627" s="40"/>
      <c r="AG627" s="40"/>
      <c r="AH627" s="40"/>
      <c r="AI627" s="40"/>
      <c r="AJ627" s="40"/>
      <c r="AK627" s="40"/>
      <c r="AL627" s="40"/>
      <c r="AM627" s="40"/>
      <c r="AN627" s="40"/>
      <c r="AO627" s="40"/>
      <c r="AP627" s="40"/>
      <c r="AQ627" s="40"/>
      <c r="AR627" s="40"/>
      <c r="AS627" s="40"/>
      <c r="AT627" s="40"/>
      <c r="AU627" s="40"/>
    </row>
    <row r="628">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c r="AB628" s="40"/>
      <c r="AC628" s="40"/>
      <c r="AD628" s="40"/>
      <c r="AE628" s="40"/>
      <c r="AF628" s="40"/>
      <c r="AG628" s="40"/>
      <c r="AH628" s="40"/>
      <c r="AI628" s="40"/>
      <c r="AJ628" s="40"/>
      <c r="AK628" s="40"/>
      <c r="AL628" s="40"/>
      <c r="AM628" s="40"/>
      <c r="AN628" s="40"/>
      <c r="AO628" s="40"/>
      <c r="AP628" s="40"/>
      <c r="AQ628" s="40"/>
      <c r="AR628" s="40"/>
      <c r="AS628" s="40"/>
      <c r="AT628" s="40"/>
      <c r="AU628" s="40"/>
    </row>
    <row r="629">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c r="AB629" s="40"/>
      <c r="AC629" s="40"/>
      <c r="AD629" s="40"/>
      <c r="AE629" s="40"/>
      <c r="AF629" s="40"/>
      <c r="AG629" s="40"/>
      <c r="AH629" s="40"/>
      <c r="AI629" s="40"/>
      <c r="AJ629" s="40"/>
      <c r="AK629" s="40"/>
      <c r="AL629" s="40"/>
      <c r="AM629" s="40"/>
      <c r="AN629" s="40"/>
      <c r="AO629" s="40"/>
      <c r="AP629" s="40"/>
      <c r="AQ629" s="40"/>
      <c r="AR629" s="40"/>
      <c r="AS629" s="40"/>
      <c r="AT629" s="40"/>
      <c r="AU629" s="40"/>
    </row>
    <row r="630">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c r="AB630" s="40"/>
      <c r="AC630" s="40"/>
      <c r="AD630" s="40"/>
      <c r="AE630" s="40"/>
      <c r="AF630" s="40"/>
      <c r="AG630" s="40"/>
      <c r="AH630" s="40"/>
      <c r="AI630" s="40"/>
      <c r="AJ630" s="40"/>
      <c r="AK630" s="40"/>
      <c r="AL630" s="40"/>
      <c r="AM630" s="40"/>
      <c r="AN630" s="40"/>
      <c r="AO630" s="40"/>
      <c r="AP630" s="40"/>
      <c r="AQ630" s="40"/>
      <c r="AR630" s="40"/>
      <c r="AS630" s="40"/>
      <c r="AT630" s="40"/>
      <c r="AU630" s="40"/>
    </row>
    <row r="631">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c r="AD631" s="40"/>
      <c r="AE631" s="40"/>
      <c r="AF631" s="40"/>
      <c r="AG631" s="40"/>
      <c r="AH631" s="40"/>
      <c r="AI631" s="40"/>
      <c r="AJ631" s="40"/>
      <c r="AK631" s="40"/>
      <c r="AL631" s="40"/>
      <c r="AM631" s="40"/>
      <c r="AN631" s="40"/>
      <c r="AO631" s="40"/>
      <c r="AP631" s="40"/>
      <c r="AQ631" s="40"/>
      <c r="AR631" s="40"/>
      <c r="AS631" s="40"/>
      <c r="AT631" s="40"/>
      <c r="AU631" s="40"/>
    </row>
    <row r="632">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c r="AB632" s="40"/>
      <c r="AC632" s="40"/>
      <c r="AD632" s="40"/>
      <c r="AE632" s="40"/>
      <c r="AF632" s="40"/>
      <c r="AG632" s="40"/>
      <c r="AH632" s="40"/>
      <c r="AI632" s="40"/>
      <c r="AJ632" s="40"/>
      <c r="AK632" s="40"/>
      <c r="AL632" s="40"/>
      <c r="AM632" s="40"/>
      <c r="AN632" s="40"/>
      <c r="AO632" s="40"/>
      <c r="AP632" s="40"/>
      <c r="AQ632" s="40"/>
      <c r="AR632" s="40"/>
      <c r="AS632" s="40"/>
      <c r="AT632" s="40"/>
      <c r="AU632" s="40"/>
    </row>
    <row r="633">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c r="AB633" s="40"/>
      <c r="AC633" s="40"/>
      <c r="AD633" s="40"/>
      <c r="AE633" s="40"/>
      <c r="AF633" s="40"/>
      <c r="AG633" s="40"/>
      <c r="AH633" s="40"/>
      <c r="AI633" s="40"/>
      <c r="AJ633" s="40"/>
      <c r="AK633" s="40"/>
      <c r="AL633" s="40"/>
      <c r="AM633" s="40"/>
      <c r="AN633" s="40"/>
      <c r="AO633" s="40"/>
      <c r="AP633" s="40"/>
      <c r="AQ633" s="40"/>
      <c r="AR633" s="40"/>
      <c r="AS633" s="40"/>
      <c r="AT633" s="40"/>
      <c r="AU633" s="40"/>
    </row>
    <row r="634">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c r="AE634" s="40"/>
      <c r="AF634" s="40"/>
      <c r="AG634" s="40"/>
      <c r="AH634" s="40"/>
      <c r="AI634" s="40"/>
      <c r="AJ634" s="40"/>
      <c r="AK634" s="40"/>
      <c r="AL634" s="40"/>
      <c r="AM634" s="40"/>
      <c r="AN634" s="40"/>
      <c r="AO634" s="40"/>
      <c r="AP634" s="40"/>
      <c r="AQ634" s="40"/>
      <c r="AR634" s="40"/>
      <c r="AS634" s="40"/>
      <c r="AT634" s="40"/>
      <c r="AU634" s="40"/>
    </row>
    <row r="635">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c r="AD635" s="40"/>
      <c r="AE635" s="40"/>
      <c r="AF635" s="40"/>
      <c r="AG635" s="40"/>
      <c r="AH635" s="40"/>
      <c r="AI635" s="40"/>
      <c r="AJ635" s="40"/>
      <c r="AK635" s="40"/>
      <c r="AL635" s="40"/>
      <c r="AM635" s="40"/>
      <c r="AN635" s="40"/>
      <c r="AO635" s="40"/>
      <c r="AP635" s="40"/>
      <c r="AQ635" s="40"/>
      <c r="AR635" s="40"/>
      <c r="AS635" s="40"/>
      <c r="AT635" s="40"/>
      <c r="AU635" s="40"/>
    </row>
    <row r="636">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c r="AA636" s="40"/>
      <c r="AB636" s="40"/>
      <c r="AC636" s="40"/>
      <c r="AD636" s="40"/>
      <c r="AE636" s="40"/>
      <c r="AF636" s="40"/>
      <c r="AG636" s="40"/>
      <c r="AH636" s="40"/>
      <c r="AI636" s="40"/>
      <c r="AJ636" s="40"/>
      <c r="AK636" s="40"/>
      <c r="AL636" s="40"/>
      <c r="AM636" s="40"/>
      <c r="AN636" s="40"/>
      <c r="AO636" s="40"/>
      <c r="AP636" s="40"/>
      <c r="AQ636" s="40"/>
      <c r="AR636" s="40"/>
      <c r="AS636" s="40"/>
      <c r="AT636" s="40"/>
      <c r="AU636" s="40"/>
    </row>
    <row r="637">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40"/>
      <c r="AB637" s="40"/>
      <c r="AC637" s="40"/>
      <c r="AD637" s="40"/>
      <c r="AE637" s="40"/>
      <c r="AF637" s="40"/>
      <c r="AG637" s="40"/>
      <c r="AH637" s="40"/>
      <c r="AI637" s="40"/>
      <c r="AJ637" s="40"/>
      <c r="AK637" s="40"/>
      <c r="AL637" s="40"/>
      <c r="AM637" s="40"/>
      <c r="AN637" s="40"/>
      <c r="AO637" s="40"/>
      <c r="AP637" s="40"/>
      <c r="AQ637" s="40"/>
      <c r="AR637" s="40"/>
      <c r="AS637" s="40"/>
      <c r="AT637" s="40"/>
      <c r="AU637" s="40"/>
    </row>
    <row r="638">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c r="AA638" s="40"/>
      <c r="AB638" s="40"/>
      <c r="AC638" s="40"/>
      <c r="AD638" s="40"/>
      <c r="AE638" s="40"/>
      <c r="AF638" s="40"/>
      <c r="AG638" s="40"/>
      <c r="AH638" s="40"/>
      <c r="AI638" s="40"/>
      <c r="AJ638" s="40"/>
      <c r="AK638" s="40"/>
      <c r="AL638" s="40"/>
      <c r="AM638" s="40"/>
      <c r="AN638" s="40"/>
      <c r="AO638" s="40"/>
      <c r="AP638" s="40"/>
      <c r="AQ638" s="40"/>
      <c r="AR638" s="40"/>
      <c r="AS638" s="40"/>
      <c r="AT638" s="40"/>
      <c r="AU638" s="40"/>
    </row>
    <row r="639">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c r="AD639" s="40"/>
      <c r="AE639" s="40"/>
      <c r="AF639" s="40"/>
      <c r="AG639" s="40"/>
      <c r="AH639" s="40"/>
      <c r="AI639" s="40"/>
      <c r="AJ639" s="40"/>
      <c r="AK639" s="40"/>
      <c r="AL639" s="40"/>
      <c r="AM639" s="40"/>
      <c r="AN639" s="40"/>
      <c r="AO639" s="40"/>
      <c r="AP639" s="40"/>
      <c r="AQ639" s="40"/>
      <c r="AR639" s="40"/>
      <c r="AS639" s="40"/>
      <c r="AT639" s="40"/>
      <c r="AU639" s="40"/>
    </row>
    <row r="640">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c r="AD640" s="40"/>
      <c r="AE640" s="40"/>
      <c r="AF640" s="40"/>
      <c r="AG640" s="40"/>
      <c r="AH640" s="40"/>
      <c r="AI640" s="40"/>
      <c r="AJ640" s="40"/>
      <c r="AK640" s="40"/>
      <c r="AL640" s="40"/>
      <c r="AM640" s="40"/>
      <c r="AN640" s="40"/>
      <c r="AO640" s="40"/>
      <c r="AP640" s="40"/>
      <c r="AQ640" s="40"/>
      <c r="AR640" s="40"/>
      <c r="AS640" s="40"/>
      <c r="AT640" s="40"/>
      <c r="AU640" s="40"/>
    </row>
    <row r="641">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c r="AA641" s="40"/>
      <c r="AB641" s="40"/>
      <c r="AC641" s="40"/>
      <c r="AD641" s="40"/>
      <c r="AE641" s="40"/>
      <c r="AF641" s="40"/>
      <c r="AG641" s="40"/>
      <c r="AH641" s="40"/>
      <c r="AI641" s="40"/>
      <c r="AJ641" s="40"/>
      <c r="AK641" s="40"/>
      <c r="AL641" s="40"/>
      <c r="AM641" s="40"/>
      <c r="AN641" s="40"/>
      <c r="AO641" s="40"/>
      <c r="AP641" s="40"/>
      <c r="AQ641" s="40"/>
      <c r="AR641" s="40"/>
      <c r="AS641" s="40"/>
      <c r="AT641" s="40"/>
      <c r="AU641" s="40"/>
    </row>
    <row r="642">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c r="AA642" s="40"/>
      <c r="AB642" s="40"/>
      <c r="AC642" s="40"/>
      <c r="AD642" s="40"/>
      <c r="AE642" s="40"/>
      <c r="AF642" s="40"/>
      <c r="AG642" s="40"/>
      <c r="AH642" s="40"/>
      <c r="AI642" s="40"/>
      <c r="AJ642" s="40"/>
      <c r="AK642" s="40"/>
      <c r="AL642" s="40"/>
      <c r="AM642" s="40"/>
      <c r="AN642" s="40"/>
      <c r="AO642" s="40"/>
      <c r="AP642" s="40"/>
      <c r="AQ642" s="40"/>
      <c r="AR642" s="40"/>
      <c r="AS642" s="40"/>
      <c r="AT642" s="40"/>
      <c r="AU642" s="40"/>
    </row>
    <row r="643">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40"/>
      <c r="AB643" s="40"/>
      <c r="AC643" s="40"/>
      <c r="AD643" s="40"/>
      <c r="AE643" s="40"/>
      <c r="AF643" s="40"/>
      <c r="AG643" s="40"/>
      <c r="AH643" s="40"/>
      <c r="AI643" s="40"/>
      <c r="AJ643" s="40"/>
      <c r="AK643" s="40"/>
      <c r="AL643" s="40"/>
      <c r="AM643" s="40"/>
      <c r="AN643" s="40"/>
      <c r="AO643" s="40"/>
      <c r="AP643" s="40"/>
      <c r="AQ643" s="40"/>
      <c r="AR643" s="40"/>
      <c r="AS643" s="40"/>
      <c r="AT643" s="40"/>
      <c r="AU643" s="40"/>
    </row>
    <row r="644">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c r="AA644" s="40"/>
      <c r="AB644" s="40"/>
      <c r="AC644" s="40"/>
      <c r="AD644" s="40"/>
      <c r="AE644" s="40"/>
      <c r="AF644" s="40"/>
      <c r="AG644" s="40"/>
      <c r="AH644" s="40"/>
      <c r="AI644" s="40"/>
      <c r="AJ644" s="40"/>
      <c r="AK644" s="40"/>
      <c r="AL644" s="40"/>
      <c r="AM644" s="40"/>
      <c r="AN644" s="40"/>
      <c r="AO644" s="40"/>
      <c r="AP644" s="40"/>
      <c r="AQ644" s="40"/>
      <c r="AR644" s="40"/>
      <c r="AS644" s="40"/>
      <c r="AT644" s="40"/>
      <c r="AU644" s="40"/>
    </row>
    <row r="645">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40"/>
      <c r="AB645" s="40"/>
      <c r="AC645" s="40"/>
      <c r="AD645" s="40"/>
      <c r="AE645" s="40"/>
      <c r="AF645" s="40"/>
      <c r="AG645" s="40"/>
      <c r="AH645" s="40"/>
      <c r="AI645" s="40"/>
      <c r="AJ645" s="40"/>
      <c r="AK645" s="40"/>
      <c r="AL645" s="40"/>
      <c r="AM645" s="40"/>
      <c r="AN645" s="40"/>
      <c r="AO645" s="40"/>
      <c r="AP645" s="40"/>
      <c r="AQ645" s="40"/>
      <c r="AR645" s="40"/>
      <c r="AS645" s="40"/>
      <c r="AT645" s="40"/>
      <c r="AU645" s="40"/>
    </row>
    <row r="646">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c r="AD646" s="40"/>
      <c r="AE646" s="40"/>
      <c r="AF646" s="40"/>
      <c r="AG646" s="40"/>
      <c r="AH646" s="40"/>
      <c r="AI646" s="40"/>
      <c r="AJ646" s="40"/>
      <c r="AK646" s="40"/>
      <c r="AL646" s="40"/>
      <c r="AM646" s="40"/>
      <c r="AN646" s="40"/>
      <c r="AO646" s="40"/>
      <c r="AP646" s="40"/>
      <c r="AQ646" s="40"/>
      <c r="AR646" s="40"/>
      <c r="AS646" s="40"/>
      <c r="AT646" s="40"/>
      <c r="AU646" s="40"/>
    </row>
    <row r="647">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40"/>
      <c r="AB647" s="40"/>
      <c r="AC647" s="40"/>
      <c r="AD647" s="40"/>
      <c r="AE647" s="40"/>
      <c r="AF647" s="40"/>
      <c r="AG647" s="40"/>
      <c r="AH647" s="40"/>
      <c r="AI647" s="40"/>
      <c r="AJ647" s="40"/>
      <c r="AK647" s="40"/>
      <c r="AL647" s="40"/>
      <c r="AM647" s="40"/>
      <c r="AN647" s="40"/>
      <c r="AO647" s="40"/>
      <c r="AP647" s="40"/>
      <c r="AQ647" s="40"/>
      <c r="AR647" s="40"/>
      <c r="AS647" s="40"/>
      <c r="AT647" s="40"/>
      <c r="AU647" s="40"/>
    </row>
    <row r="648">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c r="AA648" s="40"/>
      <c r="AB648" s="40"/>
      <c r="AC648" s="40"/>
      <c r="AD648" s="40"/>
      <c r="AE648" s="40"/>
      <c r="AF648" s="40"/>
      <c r="AG648" s="40"/>
      <c r="AH648" s="40"/>
      <c r="AI648" s="40"/>
      <c r="AJ648" s="40"/>
      <c r="AK648" s="40"/>
      <c r="AL648" s="40"/>
      <c r="AM648" s="40"/>
      <c r="AN648" s="40"/>
      <c r="AO648" s="40"/>
      <c r="AP648" s="40"/>
      <c r="AQ648" s="40"/>
      <c r="AR648" s="40"/>
      <c r="AS648" s="40"/>
      <c r="AT648" s="40"/>
      <c r="AU648" s="40"/>
    </row>
    <row r="649">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c r="AB649" s="40"/>
      <c r="AC649" s="40"/>
      <c r="AD649" s="40"/>
      <c r="AE649" s="40"/>
      <c r="AF649" s="40"/>
      <c r="AG649" s="40"/>
      <c r="AH649" s="40"/>
      <c r="AI649" s="40"/>
      <c r="AJ649" s="40"/>
      <c r="AK649" s="40"/>
      <c r="AL649" s="40"/>
      <c r="AM649" s="40"/>
      <c r="AN649" s="40"/>
      <c r="AO649" s="40"/>
      <c r="AP649" s="40"/>
      <c r="AQ649" s="40"/>
      <c r="AR649" s="40"/>
      <c r="AS649" s="40"/>
      <c r="AT649" s="40"/>
      <c r="AU649" s="40"/>
    </row>
    <row r="650">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c r="AA650" s="40"/>
      <c r="AB650" s="40"/>
      <c r="AC650" s="40"/>
      <c r="AD650" s="40"/>
      <c r="AE650" s="40"/>
      <c r="AF650" s="40"/>
      <c r="AG650" s="40"/>
      <c r="AH650" s="40"/>
      <c r="AI650" s="40"/>
      <c r="AJ650" s="40"/>
      <c r="AK650" s="40"/>
      <c r="AL650" s="40"/>
      <c r="AM650" s="40"/>
      <c r="AN650" s="40"/>
      <c r="AO650" s="40"/>
      <c r="AP650" s="40"/>
      <c r="AQ650" s="40"/>
      <c r="AR650" s="40"/>
      <c r="AS650" s="40"/>
      <c r="AT650" s="40"/>
      <c r="AU650" s="40"/>
    </row>
    <row r="651">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c r="AD651" s="40"/>
      <c r="AE651" s="40"/>
      <c r="AF651" s="40"/>
      <c r="AG651" s="40"/>
      <c r="AH651" s="40"/>
      <c r="AI651" s="40"/>
      <c r="AJ651" s="40"/>
      <c r="AK651" s="40"/>
      <c r="AL651" s="40"/>
      <c r="AM651" s="40"/>
      <c r="AN651" s="40"/>
      <c r="AO651" s="40"/>
      <c r="AP651" s="40"/>
      <c r="AQ651" s="40"/>
      <c r="AR651" s="40"/>
      <c r="AS651" s="40"/>
      <c r="AT651" s="40"/>
      <c r="AU651" s="40"/>
    </row>
    <row r="652">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c r="AA652" s="40"/>
      <c r="AB652" s="40"/>
      <c r="AC652" s="40"/>
      <c r="AD652" s="40"/>
      <c r="AE652" s="40"/>
      <c r="AF652" s="40"/>
      <c r="AG652" s="40"/>
      <c r="AH652" s="40"/>
      <c r="AI652" s="40"/>
      <c r="AJ652" s="40"/>
      <c r="AK652" s="40"/>
      <c r="AL652" s="40"/>
      <c r="AM652" s="40"/>
      <c r="AN652" s="40"/>
      <c r="AO652" s="40"/>
      <c r="AP652" s="40"/>
      <c r="AQ652" s="40"/>
      <c r="AR652" s="40"/>
      <c r="AS652" s="40"/>
      <c r="AT652" s="40"/>
      <c r="AU652" s="40"/>
    </row>
    <row r="653">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c r="AA653" s="40"/>
      <c r="AB653" s="40"/>
      <c r="AC653" s="40"/>
      <c r="AD653" s="40"/>
      <c r="AE653" s="40"/>
      <c r="AF653" s="40"/>
      <c r="AG653" s="40"/>
      <c r="AH653" s="40"/>
      <c r="AI653" s="40"/>
      <c r="AJ653" s="40"/>
      <c r="AK653" s="40"/>
      <c r="AL653" s="40"/>
      <c r="AM653" s="40"/>
      <c r="AN653" s="40"/>
      <c r="AO653" s="40"/>
      <c r="AP653" s="40"/>
      <c r="AQ653" s="40"/>
      <c r="AR653" s="40"/>
      <c r="AS653" s="40"/>
      <c r="AT653" s="40"/>
      <c r="AU653" s="40"/>
    </row>
    <row r="654">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c r="AB654" s="40"/>
      <c r="AC654" s="40"/>
      <c r="AD654" s="40"/>
      <c r="AE654" s="40"/>
      <c r="AF654" s="40"/>
      <c r="AG654" s="40"/>
      <c r="AH654" s="40"/>
      <c r="AI654" s="40"/>
      <c r="AJ654" s="40"/>
      <c r="AK654" s="40"/>
      <c r="AL654" s="40"/>
      <c r="AM654" s="40"/>
      <c r="AN654" s="40"/>
      <c r="AO654" s="40"/>
      <c r="AP654" s="40"/>
      <c r="AQ654" s="40"/>
      <c r="AR654" s="40"/>
      <c r="AS654" s="40"/>
      <c r="AT654" s="40"/>
      <c r="AU654" s="40"/>
    </row>
    <row r="655">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c r="AA655" s="40"/>
      <c r="AB655" s="40"/>
      <c r="AC655" s="40"/>
      <c r="AD655" s="40"/>
      <c r="AE655" s="40"/>
      <c r="AF655" s="40"/>
      <c r="AG655" s="40"/>
      <c r="AH655" s="40"/>
      <c r="AI655" s="40"/>
      <c r="AJ655" s="40"/>
      <c r="AK655" s="40"/>
      <c r="AL655" s="40"/>
      <c r="AM655" s="40"/>
      <c r="AN655" s="40"/>
      <c r="AO655" s="40"/>
      <c r="AP655" s="40"/>
      <c r="AQ655" s="40"/>
      <c r="AR655" s="40"/>
      <c r="AS655" s="40"/>
      <c r="AT655" s="40"/>
      <c r="AU655" s="40"/>
    </row>
    <row r="656">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c r="AA656" s="40"/>
      <c r="AB656" s="40"/>
      <c r="AC656" s="40"/>
      <c r="AD656" s="40"/>
      <c r="AE656" s="40"/>
      <c r="AF656" s="40"/>
      <c r="AG656" s="40"/>
      <c r="AH656" s="40"/>
      <c r="AI656" s="40"/>
      <c r="AJ656" s="40"/>
      <c r="AK656" s="40"/>
      <c r="AL656" s="40"/>
      <c r="AM656" s="40"/>
      <c r="AN656" s="40"/>
      <c r="AO656" s="40"/>
      <c r="AP656" s="40"/>
      <c r="AQ656" s="40"/>
      <c r="AR656" s="40"/>
      <c r="AS656" s="40"/>
      <c r="AT656" s="40"/>
      <c r="AU656" s="40"/>
    </row>
    <row r="657">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c r="AA657" s="40"/>
      <c r="AB657" s="40"/>
      <c r="AC657" s="40"/>
      <c r="AD657" s="40"/>
      <c r="AE657" s="40"/>
      <c r="AF657" s="40"/>
      <c r="AG657" s="40"/>
      <c r="AH657" s="40"/>
      <c r="AI657" s="40"/>
      <c r="AJ657" s="40"/>
      <c r="AK657" s="40"/>
      <c r="AL657" s="40"/>
      <c r="AM657" s="40"/>
      <c r="AN657" s="40"/>
      <c r="AO657" s="40"/>
      <c r="AP657" s="40"/>
      <c r="AQ657" s="40"/>
      <c r="AR657" s="40"/>
      <c r="AS657" s="40"/>
      <c r="AT657" s="40"/>
      <c r="AU657" s="40"/>
    </row>
    <row r="658">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c r="AA658" s="40"/>
      <c r="AB658" s="40"/>
      <c r="AC658" s="40"/>
      <c r="AD658" s="40"/>
      <c r="AE658" s="40"/>
      <c r="AF658" s="40"/>
      <c r="AG658" s="40"/>
      <c r="AH658" s="40"/>
      <c r="AI658" s="40"/>
      <c r="AJ658" s="40"/>
      <c r="AK658" s="40"/>
      <c r="AL658" s="40"/>
      <c r="AM658" s="40"/>
      <c r="AN658" s="40"/>
      <c r="AO658" s="40"/>
      <c r="AP658" s="40"/>
      <c r="AQ658" s="40"/>
      <c r="AR658" s="40"/>
      <c r="AS658" s="40"/>
      <c r="AT658" s="40"/>
      <c r="AU658" s="40"/>
    </row>
    <row r="659">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c r="AA659" s="40"/>
      <c r="AB659" s="40"/>
      <c r="AC659" s="40"/>
      <c r="AD659" s="40"/>
      <c r="AE659" s="40"/>
      <c r="AF659" s="40"/>
      <c r="AG659" s="40"/>
      <c r="AH659" s="40"/>
      <c r="AI659" s="40"/>
      <c r="AJ659" s="40"/>
      <c r="AK659" s="40"/>
      <c r="AL659" s="40"/>
      <c r="AM659" s="40"/>
      <c r="AN659" s="40"/>
      <c r="AO659" s="40"/>
      <c r="AP659" s="40"/>
      <c r="AQ659" s="40"/>
      <c r="AR659" s="40"/>
      <c r="AS659" s="40"/>
      <c r="AT659" s="40"/>
      <c r="AU659" s="40"/>
    </row>
    <row r="660">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c r="AA660" s="40"/>
      <c r="AB660" s="40"/>
      <c r="AC660" s="40"/>
      <c r="AD660" s="40"/>
      <c r="AE660" s="40"/>
      <c r="AF660" s="40"/>
      <c r="AG660" s="40"/>
      <c r="AH660" s="40"/>
      <c r="AI660" s="40"/>
      <c r="AJ660" s="40"/>
      <c r="AK660" s="40"/>
      <c r="AL660" s="40"/>
      <c r="AM660" s="40"/>
      <c r="AN660" s="40"/>
      <c r="AO660" s="40"/>
      <c r="AP660" s="40"/>
      <c r="AQ660" s="40"/>
      <c r="AR660" s="40"/>
      <c r="AS660" s="40"/>
      <c r="AT660" s="40"/>
      <c r="AU660" s="40"/>
    </row>
    <row r="661">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40"/>
      <c r="AB661" s="40"/>
      <c r="AC661" s="40"/>
      <c r="AD661" s="40"/>
      <c r="AE661" s="40"/>
      <c r="AF661" s="40"/>
      <c r="AG661" s="40"/>
      <c r="AH661" s="40"/>
      <c r="AI661" s="40"/>
      <c r="AJ661" s="40"/>
      <c r="AK661" s="40"/>
      <c r="AL661" s="40"/>
      <c r="AM661" s="40"/>
      <c r="AN661" s="40"/>
      <c r="AO661" s="40"/>
      <c r="AP661" s="40"/>
      <c r="AQ661" s="40"/>
      <c r="AR661" s="40"/>
      <c r="AS661" s="40"/>
      <c r="AT661" s="40"/>
      <c r="AU661" s="40"/>
    </row>
    <row r="662">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c r="AB662" s="40"/>
      <c r="AC662" s="40"/>
      <c r="AD662" s="40"/>
      <c r="AE662" s="40"/>
      <c r="AF662" s="40"/>
      <c r="AG662" s="40"/>
      <c r="AH662" s="40"/>
      <c r="AI662" s="40"/>
      <c r="AJ662" s="40"/>
      <c r="AK662" s="40"/>
      <c r="AL662" s="40"/>
      <c r="AM662" s="40"/>
      <c r="AN662" s="40"/>
      <c r="AO662" s="40"/>
      <c r="AP662" s="40"/>
      <c r="AQ662" s="40"/>
      <c r="AR662" s="40"/>
      <c r="AS662" s="40"/>
      <c r="AT662" s="40"/>
      <c r="AU662" s="40"/>
    </row>
    <row r="663">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40"/>
      <c r="AB663" s="40"/>
      <c r="AC663" s="40"/>
      <c r="AD663" s="40"/>
      <c r="AE663" s="40"/>
      <c r="AF663" s="40"/>
      <c r="AG663" s="40"/>
      <c r="AH663" s="40"/>
      <c r="AI663" s="40"/>
      <c r="AJ663" s="40"/>
      <c r="AK663" s="40"/>
      <c r="AL663" s="40"/>
      <c r="AM663" s="40"/>
      <c r="AN663" s="40"/>
      <c r="AO663" s="40"/>
      <c r="AP663" s="40"/>
      <c r="AQ663" s="40"/>
      <c r="AR663" s="40"/>
      <c r="AS663" s="40"/>
      <c r="AT663" s="40"/>
      <c r="AU663" s="40"/>
    </row>
    <row r="664">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c r="AA664" s="40"/>
      <c r="AB664" s="40"/>
      <c r="AC664" s="40"/>
      <c r="AD664" s="40"/>
      <c r="AE664" s="40"/>
      <c r="AF664" s="40"/>
      <c r="AG664" s="40"/>
      <c r="AH664" s="40"/>
      <c r="AI664" s="40"/>
      <c r="AJ664" s="40"/>
      <c r="AK664" s="40"/>
      <c r="AL664" s="40"/>
      <c r="AM664" s="40"/>
      <c r="AN664" s="40"/>
      <c r="AO664" s="40"/>
      <c r="AP664" s="40"/>
      <c r="AQ664" s="40"/>
      <c r="AR664" s="40"/>
      <c r="AS664" s="40"/>
      <c r="AT664" s="40"/>
      <c r="AU664" s="40"/>
    </row>
    <row r="665">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c r="AA665" s="40"/>
      <c r="AB665" s="40"/>
      <c r="AC665" s="40"/>
      <c r="AD665" s="40"/>
      <c r="AE665" s="40"/>
      <c r="AF665" s="40"/>
      <c r="AG665" s="40"/>
      <c r="AH665" s="40"/>
      <c r="AI665" s="40"/>
      <c r="AJ665" s="40"/>
      <c r="AK665" s="40"/>
      <c r="AL665" s="40"/>
      <c r="AM665" s="40"/>
      <c r="AN665" s="40"/>
      <c r="AO665" s="40"/>
      <c r="AP665" s="40"/>
      <c r="AQ665" s="40"/>
      <c r="AR665" s="40"/>
      <c r="AS665" s="40"/>
      <c r="AT665" s="40"/>
      <c r="AU665" s="40"/>
    </row>
    <row r="666">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c r="AA666" s="40"/>
      <c r="AB666" s="40"/>
      <c r="AC666" s="40"/>
      <c r="AD666" s="40"/>
      <c r="AE666" s="40"/>
      <c r="AF666" s="40"/>
      <c r="AG666" s="40"/>
      <c r="AH666" s="40"/>
      <c r="AI666" s="40"/>
      <c r="AJ666" s="40"/>
      <c r="AK666" s="40"/>
      <c r="AL666" s="40"/>
      <c r="AM666" s="40"/>
      <c r="AN666" s="40"/>
      <c r="AO666" s="40"/>
      <c r="AP666" s="40"/>
      <c r="AQ666" s="40"/>
      <c r="AR666" s="40"/>
      <c r="AS666" s="40"/>
      <c r="AT666" s="40"/>
      <c r="AU666" s="40"/>
    </row>
    <row r="667">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c r="AA667" s="40"/>
      <c r="AB667" s="40"/>
      <c r="AC667" s="40"/>
      <c r="AD667" s="40"/>
      <c r="AE667" s="40"/>
      <c r="AF667" s="40"/>
      <c r="AG667" s="40"/>
      <c r="AH667" s="40"/>
      <c r="AI667" s="40"/>
      <c r="AJ667" s="40"/>
      <c r="AK667" s="40"/>
      <c r="AL667" s="40"/>
      <c r="AM667" s="40"/>
      <c r="AN667" s="40"/>
      <c r="AO667" s="40"/>
      <c r="AP667" s="40"/>
      <c r="AQ667" s="40"/>
      <c r="AR667" s="40"/>
      <c r="AS667" s="40"/>
      <c r="AT667" s="40"/>
      <c r="AU667" s="40"/>
    </row>
    <row r="668">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c r="AA668" s="40"/>
      <c r="AB668" s="40"/>
      <c r="AC668" s="40"/>
      <c r="AD668" s="40"/>
      <c r="AE668" s="40"/>
      <c r="AF668" s="40"/>
      <c r="AG668" s="40"/>
      <c r="AH668" s="40"/>
      <c r="AI668" s="40"/>
      <c r="AJ668" s="40"/>
      <c r="AK668" s="40"/>
      <c r="AL668" s="40"/>
      <c r="AM668" s="40"/>
      <c r="AN668" s="40"/>
      <c r="AO668" s="40"/>
      <c r="AP668" s="40"/>
      <c r="AQ668" s="40"/>
      <c r="AR668" s="40"/>
      <c r="AS668" s="40"/>
      <c r="AT668" s="40"/>
      <c r="AU668" s="40"/>
    </row>
    <row r="669">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c r="AA669" s="40"/>
      <c r="AB669" s="40"/>
      <c r="AC669" s="40"/>
      <c r="AD669" s="40"/>
      <c r="AE669" s="40"/>
      <c r="AF669" s="40"/>
      <c r="AG669" s="40"/>
      <c r="AH669" s="40"/>
      <c r="AI669" s="40"/>
      <c r="AJ669" s="40"/>
      <c r="AK669" s="40"/>
      <c r="AL669" s="40"/>
      <c r="AM669" s="40"/>
      <c r="AN669" s="40"/>
      <c r="AO669" s="40"/>
      <c r="AP669" s="40"/>
      <c r="AQ669" s="40"/>
      <c r="AR669" s="40"/>
      <c r="AS669" s="40"/>
      <c r="AT669" s="40"/>
      <c r="AU669" s="40"/>
    </row>
    <row r="670">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c r="AA670" s="40"/>
      <c r="AB670" s="40"/>
      <c r="AC670" s="40"/>
      <c r="AD670" s="40"/>
      <c r="AE670" s="40"/>
      <c r="AF670" s="40"/>
      <c r="AG670" s="40"/>
      <c r="AH670" s="40"/>
      <c r="AI670" s="40"/>
      <c r="AJ670" s="40"/>
      <c r="AK670" s="40"/>
      <c r="AL670" s="40"/>
      <c r="AM670" s="40"/>
      <c r="AN670" s="40"/>
      <c r="AO670" s="40"/>
      <c r="AP670" s="40"/>
      <c r="AQ670" s="40"/>
      <c r="AR670" s="40"/>
      <c r="AS670" s="40"/>
      <c r="AT670" s="40"/>
      <c r="AU670" s="40"/>
    </row>
    <row r="671">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c r="AA671" s="40"/>
      <c r="AB671" s="40"/>
      <c r="AC671" s="40"/>
      <c r="AD671" s="40"/>
      <c r="AE671" s="40"/>
      <c r="AF671" s="40"/>
      <c r="AG671" s="40"/>
      <c r="AH671" s="40"/>
      <c r="AI671" s="40"/>
      <c r="AJ671" s="40"/>
      <c r="AK671" s="40"/>
      <c r="AL671" s="40"/>
      <c r="AM671" s="40"/>
      <c r="AN671" s="40"/>
      <c r="AO671" s="40"/>
      <c r="AP671" s="40"/>
      <c r="AQ671" s="40"/>
      <c r="AR671" s="40"/>
      <c r="AS671" s="40"/>
      <c r="AT671" s="40"/>
      <c r="AU671" s="40"/>
    </row>
    <row r="672">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c r="AA672" s="40"/>
      <c r="AB672" s="40"/>
      <c r="AC672" s="40"/>
      <c r="AD672" s="40"/>
      <c r="AE672" s="40"/>
      <c r="AF672" s="40"/>
      <c r="AG672" s="40"/>
      <c r="AH672" s="40"/>
      <c r="AI672" s="40"/>
      <c r="AJ672" s="40"/>
      <c r="AK672" s="40"/>
      <c r="AL672" s="40"/>
      <c r="AM672" s="40"/>
      <c r="AN672" s="40"/>
      <c r="AO672" s="40"/>
      <c r="AP672" s="40"/>
      <c r="AQ672" s="40"/>
      <c r="AR672" s="40"/>
      <c r="AS672" s="40"/>
      <c r="AT672" s="40"/>
      <c r="AU672" s="40"/>
    </row>
    <row r="673">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40"/>
      <c r="AB673" s="40"/>
      <c r="AC673" s="40"/>
      <c r="AD673" s="40"/>
      <c r="AE673" s="40"/>
      <c r="AF673" s="40"/>
      <c r="AG673" s="40"/>
      <c r="AH673" s="40"/>
      <c r="AI673" s="40"/>
      <c r="AJ673" s="40"/>
      <c r="AK673" s="40"/>
      <c r="AL673" s="40"/>
      <c r="AM673" s="40"/>
      <c r="AN673" s="40"/>
      <c r="AO673" s="40"/>
      <c r="AP673" s="40"/>
      <c r="AQ673" s="40"/>
      <c r="AR673" s="40"/>
      <c r="AS673" s="40"/>
      <c r="AT673" s="40"/>
      <c r="AU673" s="40"/>
    </row>
    <row r="674">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c r="AA674" s="40"/>
      <c r="AB674" s="40"/>
      <c r="AC674" s="40"/>
      <c r="AD674" s="40"/>
      <c r="AE674" s="40"/>
      <c r="AF674" s="40"/>
      <c r="AG674" s="40"/>
      <c r="AH674" s="40"/>
      <c r="AI674" s="40"/>
      <c r="AJ674" s="40"/>
      <c r="AK674" s="40"/>
      <c r="AL674" s="40"/>
      <c r="AM674" s="40"/>
      <c r="AN674" s="40"/>
      <c r="AO674" s="40"/>
      <c r="AP674" s="40"/>
      <c r="AQ674" s="40"/>
      <c r="AR674" s="40"/>
      <c r="AS674" s="40"/>
      <c r="AT674" s="40"/>
      <c r="AU674" s="40"/>
    </row>
    <row r="675">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c r="AA675" s="40"/>
      <c r="AB675" s="40"/>
      <c r="AC675" s="40"/>
      <c r="AD675" s="40"/>
      <c r="AE675" s="40"/>
      <c r="AF675" s="40"/>
      <c r="AG675" s="40"/>
      <c r="AH675" s="40"/>
      <c r="AI675" s="40"/>
      <c r="AJ675" s="40"/>
      <c r="AK675" s="40"/>
      <c r="AL675" s="40"/>
      <c r="AM675" s="40"/>
      <c r="AN675" s="40"/>
      <c r="AO675" s="40"/>
      <c r="AP675" s="40"/>
      <c r="AQ675" s="40"/>
      <c r="AR675" s="40"/>
      <c r="AS675" s="40"/>
      <c r="AT675" s="40"/>
      <c r="AU675" s="40"/>
    </row>
    <row r="676">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c r="AA676" s="40"/>
      <c r="AB676" s="40"/>
      <c r="AC676" s="40"/>
      <c r="AD676" s="40"/>
      <c r="AE676" s="40"/>
      <c r="AF676" s="40"/>
      <c r="AG676" s="40"/>
      <c r="AH676" s="40"/>
      <c r="AI676" s="40"/>
      <c r="AJ676" s="40"/>
      <c r="AK676" s="40"/>
      <c r="AL676" s="40"/>
      <c r="AM676" s="40"/>
      <c r="AN676" s="40"/>
      <c r="AO676" s="40"/>
      <c r="AP676" s="40"/>
      <c r="AQ676" s="40"/>
      <c r="AR676" s="40"/>
      <c r="AS676" s="40"/>
      <c r="AT676" s="40"/>
      <c r="AU676" s="40"/>
    </row>
    <row r="677">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40"/>
      <c r="AB677" s="40"/>
      <c r="AC677" s="40"/>
      <c r="AD677" s="40"/>
      <c r="AE677" s="40"/>
      <c r="AF677" s="40"/>
      <c r="AG677" s="40"/>
      <c r="AH677" s="40"/>
      <c r="AI677" s="40"/>
      <c r="AJ677" s="40"/>
      <c r="AK677" s="40"/>
      <c r="AL677" s="40"/>
      <c r="AM677" s="40"/>
      <c r="AN677" s="40"/>
      <c r="AO677" s="40"/>
      <c r="AP677" s="40"/>
      <c r="AQ677" s="40"/>
      <c r="AR677" s="40"/>
      <c r="AS677" s="40"/>
      <c r="AT677" s="40"/>
      <c r="AU677" s="40"/>
    </row>
    <row r="678">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c r="AA678" s="40"/>
      <c r="AB678" s="40"/>
      <c r="AC678" s="40"/>
      <c r="AD678" s="40"/>
      <c r="AE678" s="40"/>
      <c r="AF678" s="40"/>
      <c r="AG678" s="40"/>
      <c r="AH678" s="40"/>
      <c r="AI678" s="40"/>
      <c r="AJ678" s="40"/>
      <c r="AK678" s="40"/>
      <c r="AL678" s="40"/>
      <c r="AM678" s="40"/>
      <c r="AN678" s="40"/>
      <c r="AO678" s="40"/>
      <c r="AP678" s="40"/>
      <c r="AQ678" s="40"/>
      <c r="AR678" s="40"/>
      <c r="AS678" s="40"/>
      <c r="AT678" s="40"/>
      <c r="AU678" s="40"/>
    </row>
    <row r="679">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c r="AA679" s="40"/>
      <c r="AB679" s="40"/>
      <c r="AC679" s="40"/>
      <c r="AD679" s="40"/>
      <c r="AE679" s="40"/>
      <c r="AF679" s="40"/>
      <c r="AG679" s="40"/>
      <c r="AH679" s="40"/>
      <c r="AI679" s="40"/>
      <c r="AJ679" s="40"/>
      <c r="AK679" s="40"/>
      <c r="AL679" s="40"/>
      <c r="AM679" s="40"/>
      <c r="AN679" s="40"/>
      <c r="AO679" s="40"/>
      <c r="AP679" s="40"/>
      <c r="AQ679" s="40"/>
      <c r="AR679" s="40"/>
      <c r="AS679" s="40"/>
      <c r="AT679" s="40"/>
      <c r="AU679" s="40"/>
    </row>
    <row r="680">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c r="AA680" s="40"/>
      <c r="AB680" s="40"/>
      <c r="AC680" s="40"/>
      <c r="AD680" s="40"/>
      <c r="AE680" s="40"/>
      <c r="AF680" s="40"/>
      <c r="AG680" s="40"/>
      <c r="AH680" s="40"/>
      <c r="AI680" s="40"/>
      <c r="AJ680" s="40"/>
      <c r="AK680" s="40"/>
      <c r="AL680" s="40"/>
      <c r="AM680" s="40"/>
      <c r="AN680" s="40"/>
      <c r="AO680" s="40"/>
      <c r="AP680" s="40"/>
      <c r="AQ680" s="40"/>
      <c r="AR680" s="40"/>
      <c r="AS680" s="40"/>
      <c r="AT680" s="40"/>
      <c r="AU680" s="40"/>
    </row>
    <row r="681">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c r="AA681" s="40"/>
      <c r="AB681" s="40"/>
      <c r="AC681" s="40"/>
      <c r="AD681" s="40"/>
      <c r="AE681" s="40"/>
      <c r="AF681" s="40"/>
      <c r="AG681" s="40"/>
      <c r="AH681" s="40"/>
      <c r="AI681" s="40"/>
      <c r="AJ681" s="40"/>
      <c r="AK681" s="40"/>
      <c r="AL681" s="40"/>
      <c r="AM681" s="40"/>
      <c r="AN681" s="40"/>
      <c r="AO681" s="40"/>
      <c r="AP681" s="40"/>
      <c r="AQ681" s="40"/>
      <c r="AR681" s="40"/>
      <c r="AS681" s="40"/>
      <c r="AT681" s="40"/>
      <c r="AU681" s="40"/>
    </row>
    <row r="682">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c r="AB682" s="40"/>
      <c r="AC682" s="40"/>
      <c r="AD682" s="40"/>
      <c r="AE682" s="40"/>
      <c r="AF682" s="40"/>
      <c r="AG682" s="40"/>
      <c r="AH682" s="40"/>
      <c r="AI682" s="40"/>
      <c r="AJ682" s="40"/>
      <c r="AK682" s="40"/>
      <c r="AL682" s="40"/>
      <c r="AM682" s="40"/>
      <c r="AN682" s="40"/>
      <c r="AO682" s="40"/>
      <c r="AP682" s="40"/>
      <c r="AQ682" s="40"/>
      <c r="AR682" s="40"/>
      <c r="AS682" s="40"/>
      <c r="AT682" s="40"/>
      <c r="AU682" s="40"/>
    </row>
    <row r="683">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c r="AA683" s="40"/>
      <c r="AB683" s="40"/>
      <c r="AC683" s="40"/>
      <c r="AD683" s="40"/>
      <c r="AE683" s="40"/>
      <c r="AF683" s="40"/>
      <c r="AG683" s="40"/>
      <c r="AH683" s="40"/>
      <c r="AI683" s="40"/>
      <c r="AJ683" s="40"/>
      <c r="AK683" s="40"/>
      <c r="AL683" s="40"/>
      <c r="AM683" s="40"/>
      <c r="AN683" s="40"/>
      <c r="AO683" s="40"/>
      <c r="AP683" s="40"/>
      <c r="AQ683" s="40"/>
      <c r="AR683" s="40"/>
      <c r="AS683" s="40"/>
      <c r="AT683" s="40"/>
      <c r="AU683" s="40"/>
    </row>
    <row r="684">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c r="AA684" s="40"/>
      <c r="AB684" s="40"/>
      <c r="AC684" s="40"/>
      <c r="AD684" s="40"/>
      <c r="AE684" s="40"/>
      <c r="AF684" s="40"/>
      <c r="AG684" s="40"/>
      <c r="AH684" s="40"/>
      <c r="AI684" s="40"/>
      <c r="AJ684" s="40"/>
      <c r="AK684" s="40"/>
      <c r="AL684" s="40"/>
      <c r="AM684" s="40"/>
      <c r="AN684" s="40"/>
      <c r="AO684" s="40"/>
      <c r="AP684" s="40"/>
      <c r="AQ684" s="40"/>
      <c r="AR684" s="40"/>
      <c r="AS684" s="40"/>
      <c r="AT684" s="40"/>
      <c r="AU684" s="40"/>
    </row>
    <row r="685">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c r="AA685" s="40"/>
      <c r="AB685" s="40"/>
      <c r="AC685" s="40"/>
      <c r="AD685" s="40"/>
      <c r="AE685" s="40"/>
      <c r="AF685" s="40"/>
      <c r="AG685" s="40"/>
      <c r="AH685" s="40"/>
      <c r="AI685" s="40"/>
      <c r="AJ685" s="40"/>
      <c r="AK685" s="40"/>
      <c r="AL685" s="40"/>
      <c r="AM685" s="40"/>
      <c r="AN685" s="40"/>
      <c r="AO685" s="40"/>
      <c r="AP685" s="40"/>
      <c r="AQ685" s="40"/>
      <c r="AR685" s="40"/>
      <c r="AS685" s="40"/>
      <c r="AT685" s="40"/>
      <c r="AU685" s="40"/>
    </row>
    <row r="686">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c r="AA686" s="40"/>
      <c r="AB686" s="40"/>
      <c r="AC686" s="40"/>
      <c r="AD686" s="40"/>
      <c r="AE686" s="40"/>
      <c r="AF686" s="40"/>
      <c r="AG686" s="40"/>
      <c r="AH686" s="40"/>
      <c r="AI686" s="40"/>
      <c r="AJ686" s="40"/>
      <c r="AK686" s="40"/>
      <c r="AL686" s="40"/>
      <c r="AM686" s="40"/>
      <c r="AN686" s="40"/>
      <c r="AO686" s="40"/>
      <c r="AP686" s="40"/>
      <c r="AQ686" s="40"/>
      <c r="AR686" s="40"/>
      <c r="AS686" s="40"/>
      <c r="AT686" s="40"/>
      <c r="AU686" s="40"/>
    </row>
    <row r="687">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c r="AA687" s="40"/>
      <c r="AB687" s="40"/>
      <c r="AC687" s="40"/>
      <c r="AD687" s="40"/>
      <c r="AE687" s="40"/>
      <c r="AF687" s="40"/>
      <c r="AG687" s="40"/>
      <c r="AH687" s="40"/>
      <c r="AI687" s="40"/>
      <c r="AJ687" s="40"/>
      <c r="AK687" s="40"/>
      <c r="AL687" s="40"/>
      <c r="AM687" s="40"/>
      <c r="AN687" s="40"/>
      <c r="AO687" s="40"/>
      <c r="AP687" s="40"/>
      <c r="AQ687" s="40"/>
      <c r="AR687" s="40"/>
      <c r="AS687" s="40"/>
      <c r="AT687" s="40"/>
      <c r="AU687" s="40"/>
    </row>
    <row r="688">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c r="AB688" s="40"/>
      <c r="AC688" s="40"/>
      <c r="AD688" s="40"/>
      <c r="AE688" s="40"/>
      <c r="AF688" s="40"/>
      <c r="AG688" s="40"/>
      <c r="AH688" s="40"/>
      <c r="AI688" s="40"/>
      <c r="AJ688" s="40"/>
      <c r="AK688" s="40"/>
      <c r="AL688" s="40"/>
      <c r="AM688" s="40"/>
      <c r="AN688" s="40"/>
      <c r="AO688" s="40"/>
      <c r="AP688" s="40"/>
      <c r="AQ688" s="40"/>
      <c r="AR688" s="40"/>
      <c r="AS688" s="40"/>
      <c r="AT688" s="40"/>
      <c r="AU688" s="40"/>
    </row>
    <row r="689">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c r="AA689" s="40"/>
      <c r="AB689" s="40"/>
      <c r="AC689" s="40"/>
      <c r="AD689" s="40"/>
      <c r="AE689" s="40"/>
      <c r="AF689" s="40"/>
      <c r="AG689" s="40"/>
      <c r="AH689" s="40"/>
      <c r="AI689" s="40"/>
      <c r="AJ689" s="40"/>
      <c r="AK689" s="40"/>
      <c r="AL689" s="40"/>
      <c r="AM689" s="40"/>
      <c r="AN689" s="40"/>
      <c r="AO689" s="40"/>
      <c r="AP689" s="40"/>
      <c r="AQ689" s="40"/>
      <c r="AR689" s="40"/>
      <c r="AS689" s="40"/>
      <c r="AT689" s="40"/>
      <c r="AU689" s="40"/>
    </row>
    <row r="690">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c r="AA690" s="40"/>
      <c r="AB690" s="40"/>
      <c r="AC690" s="40"/>
      <c r="AD690" s="40"/>
      <c r="AE690" s="40"/>
      <c r="AF690" s="40"/>
      <c r="AG690" s="40"/>
      <c r="AH690" s="40"/>
      <c r="AI690" s="40"/>
      <c r="AJ690" s="40"/>
      <c r="AK690" s="40"/>
      <c r="AL690" s="40"/>
      <c r="AM690" s="40"/>
      <c r="AN690" s="40"/>
      <c r="AO690" s="40"/>
      <c r="AP690" s="40"/>
      <c r="AQ690" s="40"/>
      <c r="AR690" s="40"/>
      <c r="AS690" s="40"/>
      <c r="AT690" s="40"/>
      <c r="AU690" s="40"/>
    </row>
    <row r="691">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c r="AA691" s="40"/>
      <c r="AB691" s="40"/>
      <c r="AC691" s="40"/>
      <c r="AD691" s="40"/>
      <c r="AE691" s="40"/>
      <c r="AF691" s="40"/>
      <c r="AG691" s="40"/>
      <c r="AH691" s="40"/>
      <c r="AI691" s="40"/>
      <c r="AJ691" s="40"/>
      <c r="AK691" s="40"/>
      <c r="AL691" s="40"/>
      <c r="AM691" s="40"/>
      <c r="AN691" s="40"/>
      <c r="AO691" s="40"/>
      <c r="AP691" s="40"/>
      <c r="AQ691" s="40"/>
      <c r="AR691" s="40"/>
      <c r="AS691" s="40"/>
      <c r="AT691" s="40"/>
      <c r="AU691" s="40"/>
    </row>
    <row r="692">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c r="AA692" s="40"/>
      <c r="AB692" s="40"/>
      <c r="AC692" s="40"/>
      <c r="AD692" s="40"/>
      <c r="AE692" s="40"/>
      <c r="AF692" s="40"/>
      <c r="AG692" s="40"/>
      <c r="AH692" s="40"/>
      <c r="AI692" s="40"/>
      <c r="AJ692" s="40"/>
      <c r="AK692" s="40"/>
      <c r="AL692" s="40"/>
      <c r="AM692" s="40"/>
      <c r="AN692" s="40"/>
      <c r="AO692" s="40"/>
      <c r="AP692" s="40"/>
      <c r="AQ692" s="40"/>
      <c r="AR692" s="40"/>
      <c r="AS692" s="40"/>
      <c r="AT692" s="40"/>
      <c r="AU692" s="40"/>
    </row>
    <row r="693">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c r="AA693" s="40"/>
      <c r="AB693" s="40"/>
      <c r="AC693" s="40"/>
      <c r="AD693" s="40"/>
      <c r="AE693" s="40"/>
      <c r="AF693" s="40"/>
      <c r="AG693" s="40"/>
      <c r="AH693" s="40"/>
      <c r="AI693" s="40"/>
      <c r="AJ693" s="40"/>
      <c r="AK693" s="40"/>
      <c r="AL693" s="40"/>
      <c r="AM693" s="40"/>
      <c r="AN693" s="40"/>
      <c r="AO693" s="40"/>
      <c r="AP693" s="40"/>
      <c r="AQ693" s="40"/>
      <c r="AR693" s="40"/>
      <c r="AS693" s="40"/>
      <c r="AT693" s="40"/>
      <c r="AU693" s="40"/>
    </row>
    <row r="694">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c r="AB694" s="40"/>
      <c r="AC694" s="40"/>
      <c r="AD694" s="40"/>
      <c r="AE694" s="40"/>
      <c r="AF694" s="40"/>
      <c r="AG694" s="40"/>
      <c r="AH694" s="40"/>
      <c r="AI694" s="40"/>
      <c r="AJ694" s="40"/>
      <c r="AK694" s="40"/>
      <c r="AL694" s="40"/>
      <c r="AM694" s="40"/>
      <c r="AN694" s="40"/>
      <c r="AO694" s="40"/>
      <c r="AP694" s="40"/>
      <c r="AQ694" s="40"/>
      <c r="AR694" s="40"/>
      <c r="AS694" s="40"/>
      <c r="AT694" s="40"/>
      <c r="AU694" s="40"/>
    </row>
    <row r="695">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c r="AA695" s="40"/>
      <c r="AB695" s="40"/>
      <c r="AC695" s="40"/>
      <c r="AD695" s="40"/>
      <c r="AE695" s="40"/>
      <c r="AF695" s="40"/>
      <c r="AG695" s="40"/>
      <c r="AH695" s="40"/>
      <c r="AI695" s="40"/>
      <c r="AJ695" s="40"/>
      <c r="AK695" s="40"/>
      <c r="AL695" s="40"/>
      <c r="AM695" s="40"/>
      <c r="AN695" s="40"/>
      <c r="AO695" s="40"/>
      <c r="AP695" s="40"/>
      <c r="AQ695" s="40"/>
      <c r="AR695" s="40"/>
      <c r="AS695" s="40"/>
      <c r="AT695" s="40"/>
      <c r="AU695" s="40"/>
    </row>
    <row r="696">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c r="AA696" s="40"/>
      <c r="AB696" s="40"/>
      <c r="AC696" s="40"/>
      <c r="AD696" s="40"/>
      <c r="AE696" s="40"/>
      <c r="AF696" s="40"/>
      <c r="AG696" s="40"/>
      <c r="AH696" s="40"/>
      <c r="AI696" s="40"/>
      <c r="AJ696" s="40"/>
      <c r="AK696" s="40"/>
      <c r="AL696" s="40"/>
      <c r="AM696" s="40"/>
      <c r="AN696" s="40"/>
      <c r="AO696" s="40"/>
      <c r="AP696" s="40"/>
      <c r="AQ696" s="40"/>
      <c r="AR696" s="40"/>
      <c r="AS696" s="40"/>
      <c r="AT696" s="40"/>
      <c r="AU696" s="40"/>
    </row>
    <row r="697">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c r="AA697" s="40"/>
      <c r="AB697" s="40"/>
      <c r="AC697" s="40"/>
      <c r="AD697" s="40"/>
      <c r="AE697" s="40"/>
      <c r="AF697" s="40"/>
      <c r="AG697" s="40"/>
      <c r="AH697" s="40"/>
      <c r="AI697" s="40"/>
      <c r="AJ697" s="40"/>
      <c r="AK697" s="40"/>
      <c r="AL697" s="40"/>
      <c r="AM697" s="40"/>
      <c r="AN697" s="40"/>
      <c r="AO697" s="40"/>
      <c r="AP697" s="40"/>
      <c r="AQ697" s="40"/>
      <c r="AR697" s="40"/>
      <c r="AS697" s="40"/>
      <c r="AT697" s="40"/>
      <c r="AU697" s="40"/>
    </row>
    <row r="698">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c r="AA698" s="40"/>
      <c r="AB698" s="40"/>
      <c r="AC698" s="40"/>
      <c r="AD698" s="40"/>
      <c r="AE698" s="40"/>
      <c r="AF698" s="40"/>
      <c r="AG698" s="40"/>
      <c r="AH698" s="40"/>
      <c r="AI698" s="40"/>
      <c r="AJ698" s="40"/>
      <c r="AK698" s="40"/>
      <c r="AL698" s="40"/>
      <c r="AM698" s="40"/>
      <c r="AN698" s="40"/>
      <c r="AO698" s="40"/>
      <c r="AP698" s="40"/>
      <c r="AQ698" s="40"/>
      <c r="AR698" s="40"/>
      <c r="AS698" s="40"/>
      <c r="AT698" s="40"/>
      <c r="AU698" s="40"/>
    </row>
    <row r="699">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c r="AA699" s="40"/>
      <c r="AB699" s="40"/>
      <c r="AC699" s="40"/>
      <c r="AD699" s="40"/>
      <c r="AE699" s="40"/>
      <c r="AF699" s="40"/>
      <c r="AG699" s="40"/>
      <c r="AH699" s="40"/>
      <c r="AI699" s="40"/>
      <c r="AJ699" s="40"/>
      <c r="AK699" s="40"/>
      <c r="AL699" s="40"/>
      <c r="AM699" s="40"/>
      <c r="AN699" s="40"/>
      <c r="AO699" s="40"/>
      <c r="AP699" s="40"/>
      <c r="AQ699" s="40"/>
      <c r="AR699" s="40"/>
      <c r="AS699" s="40"/>
      <c r="AT699" s="40"/>
      <c r="AU699" s="40"/>
    </row>
    <row r="700">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c r="AA700" s="40"/>
      <c r="AB700" s="40"/>
      <c r="AC700" s="40"/>
      <c r="AD700" s="40"/>
      <c r="AE700" s="40"/>
      <c r="AF700" s="40"/>
      <c r="AG700" s="40"/>
      <c r="AH700" s="40"/>
      <c r="AI700" s="40"/>
      <c r="AJ700" s="40"/>
      <c r="AK700" s="40"/>
      <c r="AL700" s="40"/>
      <c r="AM700" s="40"/>
      <c r="AN700" s="40"/>
      <c r="AO700" s="40"/>
      <c r="AP700" s="40"/>
      <c r="AQ700" s="40"/>
      <c r="AR700" s="40"/>
      <c r="AS700" s="40"/>
      <c r="AT700" s="40"/>
      <c r="AU700" s="40"/>
    </row>
    <row r="701">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c r="AA701" s="40"/>
      <c r="AB701" s="40"/>
      <c r="AC701" s="40"/>
      <c r="AD701" s="40"/>
      <c r="AE701" s="40"/>
      <c r="AF701" s="40"/>
      <c r="AG701" s="40"/>
      <c r="AH701" s="40"/>
      <c r="AI701" s="40"/>
      <c r="AJ701" s="40"/>
      <c r="AK701" s="40"/>
      <c r="AL701" s="40"/>
      <c r="AM701" s="40"/>
      <c r="AN701" s="40"/>
      <c r="AO701" s="40"/>
      <c r="AP701" s="40"/>
      <c r="AQ701" s="40"/>
      <c r="AR701" s="40"/>
      <c r="AS701" s="40"/>
      <c r="AT701" s="40"/>
      <c r="AU701" s="40"/>
    </row>
    <row r="702">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c r="AA702" s="40"/>
      <c r="AB702" s="40"/>
      <c r="AC702" s="40"/>
      <c r="AD702" s="40"/>
      <c r="AE702" s="40"/>
      <c r="AF702" s="40"/>
      <c r="AG702" s="40"/>
      <c r="AH702" s="40"/>
      <c r="AI702" s="40"/>
      <c r="AJ702" s="40"/>
      <c r="AK702" s="40"/>
      <c r="AL702" s="40"/>
      <c r="AM702" s="40"/>
      <c r="AN702" s="40"/>
      <c r="AO702" s="40"/>
      <c r="AP702" s="40"/>
      <c r="AQ702" s="40"/>
      <c r="AR702" s="40"/>
      <c r="AS702" s="40"/>
      <c r="AT702" s="40"/>
      <c r="AU702" s="40"/>
    </row>
    <row r="703">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c r="AA703" s="40"/>
      <c r="AB703" s="40"/>
      <c r="AC703" s="40"/>
      <c r="AD703" s="40"/>
      <c r="AE703" s="40"/>
      <c r="AF703" s="40"/>
      <c r="AG703" s="40"/>
      <c r="AH703" s="40"/>
      <c r="AI703" s="40"/>
      <c r="AJ703" s="40"/>
      <c r="AK703" s="40"/>
      <c r="AL703" s="40"/>
      <c r="AM703" s="40"/>
      <c r="AN703" s="40"/>
      <c r="AO703" s="40"/>
      <c r="AP703" s="40"/>
      <c r="AQ703" s="40"/>
      <c r="AR703" s="40"/>
      <c r="AS703" s="40"/>
      <c r="AT703" s="40"/>
      <c r="AU703" s="40"/>
    </row>
    <row r="704">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c r="AA704" s="40"/>
      <c r="AB704" s="40"/>
      <c r="AC704" s="40"/>
      <c r="AD704" s="40"/>
      <c r="AE704" s="40"/>
      <c r="AF704" s="40"/>
      <c r="AG704" s="40"/>
      <c r="AH704" s="40"/>
      <c r="AI704" s="40"/>
      <c r="AJ704" s="40"/>
      <c r="AK704" s="40"/>
      <c r="AL704" s="40"/>
      <c r="AM704" s="40"/>
      <c r="AN704" s="40"/>
      <c r="AO704" s="40"/>
      <c r="AP704" s="40"/>
      <c r="AQ704" s="40"/>
      <c r="AR704" s="40"/>
      <c r="AS704" s="40"/>
      <c r="AT704" s="40"/>
      <c r="AU704" s="40"/>
    </row>
    <row r="705">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c r="AC705" s="40"/>
      <c r="AD705" s="40"/>
      <c r="AE705" s="40"/>
      <c r="AF705" s="40"/>
      <c r="AG705" s="40"/>
      <c r="AH705" s="40"/>
      <c r="AI705" s="40"/>
      <c r="AJ705" s="40"/>
      <c r="AK705" s="40"/>
      <c r="AL705" s="40"/>
      <c r="AM705" s="40"/>
      <c r="AN705" s="40"/>
      <c r="AO705" s="40"/>
      <c r="AP705" s="40"/>
      <c r="AQ705" s="40"/>
      <c r="AR705" s="40"/>
      <c r="AS705" s="40"/>
      <c r="AT705" s="40"/>
      <c r="AU705" s="40"/>
    </row>
    <row r="706">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c r="AA706" s="40"/>
      <c r="AB706" s="40"/>
      <c r="AC706" s="40"/>
      <c r="AD706" s="40"/>
      <c r="AE706" s="40"/>
      <c r="AF706" s="40"/>
      <c r="AG706" s="40"/>
      <c r="AH706" s="40"/>
      <c r="AI706" s="40"/>
      <c r="AJ706" s="40"/>
      <c r="AK706" s="40"/>
      <c r="AL706" s="40"/>
      <c r="AM706" s="40"/>
      <c r="AN706" s="40"/>
      <c r="AO706" s="40"/>
      <c r="AP706" s="40"/>
      <c r="AQ706" s="40"/>
      <c r="AR706" s="40"/>
      <c r="AS706" s="40"/>
      <c r="AT706" s="40"/>
      <c r="AU706" s="40"/>
    </row>
    <row r="707">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c r="AA707" s="40"/>
      <c r="AB707" s="40"/>
      <c r="AC707" s="40"/>
      <c r="AD707" s="40"/>
      <c r="AE707" s="40"/>
      <c r="AF707" s="40"/>
      <c r="AG707" s="40"/>
      <c r="AH707" s="40"/>
      <c r="AI707" s="40"/>
      <c r="AJ707" s="40"/>
      <c r="AK707" s="40"/>
      <c r="AL707" s="40"/>
      <c r="AM707" s="40"/>
      <c r="AN707" s="40"/>
      <c r="AO707" s="40"/>
      <c r="AP707" s="40"/>
      <c r="AQ707" s="40"/>
      <c r="AR707" s="40"/>
      <c r="AS707" s="40"/>
      <c r="AT707" s="40"/>
      <c r="AU707" s="40"/>
    </row>
    <row r="708">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c r="AA708" s="40"/>
      <c r="AB708" s="40"/>
      <c r="AC708" s="40"/>
      <c r="AD708" s="40"/>
      <c r="AE708" s="40"/>
      <c r="AF708" s="40"/>
      <c r="AG708" s="40"/>
      <c r="AH708" s="40"/>
      <c r="AI708" s="40"/>
      <c r="AJ708" s="40"/>
      <c r="AK708" s="40"/>
      <c r="AL708" s="40"/>
      <c r="AM708" s="40"/>
      <c r="AN708" s="40"/>
      <c r="AO708" s="40"/>
      <c r="AP708" s="40"/>
      <c r="AQ708" s="40"/>
      <c r="AR708" s="40"/>
      <c r="AS708" s="40"/>
      <c r="AT708" s="40"/>
      <c r="AU708" s="40"/>
    </row>
    <row r="709">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c r="AA709" s="40"/>
      <c r="AB709" s="40"/>
      <c r="AC709" s="40"/>
      <c r="AD709" s="40"/>
      <c r="AE709" s="40"/>
      <c r="AF709" s="40"/>
      <c r="AG709" s="40"/>
      <c r="AH709" s="40"/>
      <c r="AI709" s="40"/>
      <c r="AJ709" s="40"/>
      <c r="AK709" s="40"/>
      <c r="AL709" s="40"/>
      <c r="AM709" s="40"/>
      <c r="AN709" s="40"/>
      <c r="AO709" s="40"/>
      <c r="AP709" s="40"/>
      <c r="AQ709" s="40"/>
      <c r="AR709" s="40"/>
      <c r="AS709" s="40"/>
      <c r="AT709" s="40"/>
      <c r="AU709" s="40"/>
    </row>
    <row r="710">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c r="AA710" s="40"/>
      <c r="AB710" s="40"/>
      <c r="AC710" s="40"/>
      <c r="AD710" s="40"/>
      <c r="AE710" s="40"/>
      <c r="AF710" s="40"/>
      <c r="AG710" s="40"/>
      <c r="AH710" s="40"/>
      <c r="AI710" s="40"/>
      <c r="AJ710" s="40"/>
      <c r="AK710" s="40"/>
      <c r="AL710" s="40"/>
      <c r="AM710" s="40"/>
      <c r="AN710" s="40"/>
      <c r="AO710" s="40"/>
      <c r="AP710" s="40"/>
      <c r="AQ710" s="40"/>
      <c r="AR710" s="40"/>
      <c r="AS710" s="40"/>
      <c r="AT710" s="40"/>
      <c r="AU710" s="40"/>
    </row>
    <row r="711">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c r="AA711" s="40"/>
      <c r="AB711" s="40"/>
      <c r="AC711" s="40"/>
      <c r="AD711" s="40"/>
      <c r="AE711" s="40"/>
      <c r="AF711" s="40"/>
      <c r="AG711" s="40"/>
      <c r="AH711" s="40"/>
      <c r="AI711" s="40"/>
      <c r="AJ711" s="40"/>
      <c r="AK711" s="40"/>
      <c r="AL711" s="40"/>
      <c r="AM711" s="40"/>
      <c r="AN711" s="40"/>
      <c r="AO711" s="40"/>
      <c r="AP711" s="40"/>
      <c r="AQ711" s="40"/>
      <c r="AR711" s="40"/>
      <c r="AS711" s="40"/>
      <c r="AT711" s="40"/>
      <c r="AU711" s="40"/>
    </row>
    <row r="712">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c r="AA712" s="40"/>
      <c r="AB712" s="40"/>
      <c r="AC712" s="40"/>
      <c r="AD712" s="40"/>
      <c r="AE712" s="40"/>
      <c r="AF712" s="40"/>
      <c r="AG712" s="40"/>
      <c r="AH712" s="40"/>
      <c r="AI712" s="40"/>
      <c r="AJ712" s="40"/>
      <c r="AK712" s="40"/>
      <c r="AL712" s="40"/>
      <c r="AM712" s="40"/>
      <c r="AN712" s="40"/>
      <c r="AO712" s="40"/>
      <c r="AP712" s="40"/>
      <c r="AQ712" s="40"/>
      <c r="AR712" s="40"/>
      <c r="AS712" s="40"/>
      <c r="AT712" s="40"/>
      <c r="AU712" s="40"/>
    </row>
    <row r="713">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c r="AA713" s="40"/>
      <c r="AB713" s="40"/>
      <c r="AC713" s="40"/>
      <c r="AD713" s="40"/>
      <c r="AE713" s="40"/>
      <c r="AF713" s="40"/>
      <c r="AG713" s="40"/>
      <c r="AH713" s="40"/>
      <c r="AI713" s="40"/>
      <c r="AJ713" s="40"/>
      <c r="AK713" s="40"/>
      <c r="AL713" s="40"/>
      <c r="AM713" s="40"/>
      <c r="AN713" s="40"/>
      <c r="AO713" s="40"/>
      <c r="AP713" s="40"/>
      <c r="AQ713" s="40"/>
      <c r="AR713" s="40"/>
      <c r="AS713" s="40"/>
      <c r="AT713" s="40"/>
      <c r="AU713" s="40"/>
    </row>
    <row r="714">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c r="AA714" s="40"/>
      <c r="AB714" s="40"/>
      <c r="AC714" s="40"/>
      <c r="AD714" s="40"/>
      <c r="AE714" s="40"/>
      <c r="AF714" s="40"/>
      <c r="AG714" s="40"/>
      <c r="AH714" s="40"/>
      <c r="AI714" s="40"/>
      <c r="AJ714" s="40"/>
      <c r="AK714" s="40"/>
      <c r="AL714" s="40"/>
      <c r="AM714" s="40"/>
      <c r="AN714" s="40"/>
      <c r="AO714" s="40"/>
      <c r="AP714" s="40"/>
      <c r="AQ714" s="40"/>
      <c r="AR714" s="40"/>
      <c r="AS714" s="40"/>
      <c r="AT714" s="40"/>
      <c r="AU714" s="40"/>
    </row>
    <row r="715">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c r="AA715" s="40"/>
      <c r="AB715" s="40"/>
      <c r="AC715" s="40"/>
      <c r="AD715" s="40"/>
      <c r="AE715" s="40"/>
      <c r="AF715" s="40"/>
      <c r="AG715" s="40"/>
      <c r="AH715" s="40"/>
      <c r="AI715" s="40"/>
      <c r="AJ715" s="40"/>
      <c r="AK715" s="40"/>
      <c r="AL715" s="40"/>
      <c r="AM715" s="40"/>
      <c r="AN715" s="40"/>
      <c r="AO715" s="40"/>
      <c r="AP715" s="40"/>
      <c r="AQ715" s="40"/>
      <c r="AR715" s="40"/>
      <c r="AS715" s="40"/>
      <c r="AT715" s="40"/>
      <c r="AU715" s="40"/>
    </row>
    <row r="716">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c r="AA716" s="40"/>
      <c r="AB716" s="40"/>
      <c r="AC716" s="40"/>
      <c r="AD716" s="40"/>
      <c r="AE716" s="40"/>
      <c r="AF716" s="40"/>
      <c r="AG716" s="40"/>
      <c r="AH716" s="40"/>
      <c r="AI716" s="40"/>
      <c r="AJ716" s="40"/>
      <c r="AK716" s="40"/>
      <c r="AL716" s="40"/>
      <c r="AM716" s="40"/>
      <c r="AN716" s="40"/>
      <c r="AO716" s="40"/>
      <c r="AP716" s="40"/>
      <c r="AQ716" s="40"/>
      <c r="AR716" s="40"/>
      <c r="AS716" s="40"/>
      <c r="AT716" s="40"/>
      <c r="AU716" s="40"/>
    </row>
    <row r="717">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c r="AA717" s="40"/>
      <c r="AB717" s="40"/>
      <c r="AC717" s="40"/>
      <c r="AD717" s="40"/>
      <c r="AE717" s="40"/>
      <c r="AF717" s="40"/>
      <c r="AG717" s="40"/>
      <c r="AH717" s="40"/>
      <c r="AI717" s="40"/>
      <c r="AJ717" s="40"/>
      <c r="AK717" s="40"/>
      <c r="AL717" s="40"/>
      <c r="AM717" s="40"/>
      <c r="AN717" s="40"/>
      <c r="AO717" s="40"/>
      <c r="AP717" s="40"/>
      <c r="AQ717" s="40"/>
      <c r="AR717" s="40"/>
      <c r="AS717" s="40"/>
      <c r="AT717" s="40"/>
      <c r="AU717" s="40"/>
    </row>
    <row r="718">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c r="AA718" s="40"/>
      <c r="AB718" s="40"/>
      <c r="AC718" s="40"/>
      <c r="AD718" s="40"/>
      <c r="AE718" s="40"/>
      <c r="AF718" s="40"/>
      <c r="AG718" s="40"/>
      <c r="AH718" s="40"/>
      <c r="AI718" s="40"/>
      <c r="AJ718" s="40"/>
      <c r="AK718" s="40"/>
      <c r="AL718" s="40"/>
      <c r="AM718" s="40"/>
      <c r="AN718" s="40"/>
      <c r="AO718" s="40"/>
      <c r="AP718" s="40"/>
      <c r="AQ718" s="40"/>
      <c r="AR718" s="40"/>
      <c r="AS718" s="40"/>
      <c r="AT718" s="40"/>
      <c r="AU718" s="40"/>
    </row>
    <row r="719">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c r="AA719" s="40"/>
      <c r="AB719" s="40"/>
      <c r="AC719" s="40"/>
      <c r="AD719" s="40"/>
      <c r="AE719" s="40"/>
      <c r="AF719" s="40"/>
      <c r="AG719" s="40"/>
      <c r="AH719" s="40"/>
      <c r="AI719" s="40"/>
      <c r="AJ719" s="40"/>
      <c r="AK719" s="40"/>
      <c r="AL719" s="40"/>
      <c r="AM719" s="40"/>
      <c r="AN719" s="40"/>
      <c r="AO719" s="40"/>
      <c r="AP719" s="40"/>
      <c r="AQ719" s="40"/>
      <c r="AR719" s="40"/>
      <c r="AS719" s="40"/>
      <c r="AT719" s="40"/>
      <c r="AU719" s="40"/>
    </row>
    <row r="720">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c r="AC720" s="40"/>
      <c r="AD720" s="40"/>
      <c r="AE720" s="40"/>
      <c r="AF720" s="40"/>
      <c r="AG720" s="40"/>
      <c r="AH720" s="40"/>
      <c r="AI720" s="40"/>
      <c r="AJ720" s="40"/>
      <c r="AK720" s="40"/>
      <c r="AL720" s="40"/>
      <c r="AM720" s="40"/>
      <c r="AN720" s="40"/>
      <c r="AO720" s="40"/>
      <c r="AP720" s="40"/>
      <c r="AQ720" s="40"/>
      <c r="AR720" s="40"/>
      <c r="AS720" s="40"/>
      <c r="AT720" s="40"/>
      <c r="AU720" s="40"/>
    </row>
    <row r="721">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c r="AA721" s="40"/>
      <c r="AB721" s="40"/>
      <c r="AC721" s="40"/>
      <c r="AD721" s="40"/>
      <c r="AE721" s="40"/>
      <c r="AF721" s="40"/>
      <c r="AG721" s="40"/>
      <c r="AH721" s="40"/>
      <c r="AI721" s="40"/>
      <c r="AJ721" s="40"/>
      <c r="AK721" s="40"/>
      <c r="AL721" s="40"/>
      <c r="AM721" s="40"/>
      <c r="AN721" s="40"/>
      <c r="AO721" s="40"/>
      <c r="AP721" s="40"/>
      <c r="AQ721" s="40"/>
      <c r="AR721" s="40"/>
      <c r="AS721" s="40"/>
      <c r="AT721" s="40"/>
      <c r="AU721" s="40"/>
    </row>
    <row r="722">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c r="AA722" s="40"/>
      <c r="AB722" s="40"/>
      <c r="AC722" s="40"/>
      <c r="AD722" s="40"/>
      <c r="AE722" s="40"/>
      <c r="AF722" s="40"/>
      <c r="AG722" s="40"/>
      <c r="AH722" s="40"/>
      <c r="AI722" s="40"/>
      <c r="AJ722" s="40"/>
      <c r="AK722" s="40"/>
      <c r="AL722" s="40"/>
      <c r="AM722" s="40"/>
      <c r="AN722" s="40"/>
      <c r="AO722" s="40"/>
      <c r="AP722" s="40"/>
      <c r="AQ722" s="40"/>
      <c r="AR722" s="40"/>
      <c r="AS722" s="40"/>
      <c r="AT722" s="40"/>
      <c r="AU722" s="40"/>
    </row>
    <row r="723">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c r="AA723" s="40"/>
      <c r="AB723" s="40"/>
      <c r="AC723" s="40"/>
      <c r="AD723" s="40"/>
      <c r="AE723" s="40"/>
      <c r="AF723" s="40"/>
      <c r="AG723" s="40"/>
      <c r="AH723" s="40"/>
      <c r="AI723" s="40"/>
      <c r="AJ723" s="40"/>
      <c r="AK723" s="40"/>
      <c r="AL723" s="40"/>
      <c r="AM723" s="40"/>
      <c r="AN723" s="40"/>
      <c r="AO723" s="40"/>
      <c r="AP723" s="40"/>
      <c r="AQ723" s="40"/>
      <c r="AR723" s="40"/>
      <c r="AS723" s="40"/>
      <c r="AT723" s="40"/>
      <c r="AU723" s="40"/>
    </row>
    <row r="724">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c r="AA724" s="40"/>
      <c r="AB724" s="40"/>
      <c r="AC724" s="40"/>
      <c r="AD724" s="40"/>
      <c r="AE724" s="40"/>
      <c r="AF724" s="40"/>
      <c r="AG724" s="40"/>
      <c r="AH724" s="40"/>
      <c r="AI724" s="40"/>
      <c r="AJ724" s="40"/>
      <c r="AK724" s="40"/>
      <c r="AL724" s="40"/>
      <c r="AM724" s="40"/>
      <c r="AN724" s="40"/>
      <c r="AO724" s="40"/>
      <c r="AP724" s="40"/>
      <c r="AQ724" s="40"/>
      <c r="AR724" s="40"/>
      <c r="AS724" s="40"/>
      <c r="AT724" s="40"/>
      <c r="AU724" s="40"/>
    </row>
    <row r="725">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c r="AA725" s="40"/>
      <c r="AB725" s="40"/>
      <c r="AC725" s="40"/>
      <c r="AD725" s="40"/>
      <c r="AE725" s="40"/>
      <c r="AF725" s="40"/>
      <c r="AG725" s="40"/>
      <c r="AH725" s="40"/>
      <c r="AI725" s="40"/>
      <c r="AJ725" s="40"/>
      <c r="AK725" s="40"/>
      <c r="AL725" s="40"/>
      <c r="AM725" s="40"/>
      <c r="AN725" s="40"/>
      <c r="AO725" s="40"/>
      <c r="AP725" s="40"/>
      <c r="AQ725" s="40"/>
      <c r="AR725" s="40"/>
      <c r="AS725" s="40"/>
      <c r="AT725" s="40"/>
      <c r="AU725" s="40"/>
    </row>
    <row r="726">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c r="AA726" s="40"/>
      <c r="AB726" s="40"/>
      <c r="AC726" s="40"/>
      <c r="AD726" s="40"/>
      <c r="AE726" s="40"/>
      <c r="AF726" s="40"/>
      <c r="AG726" s="40"/>
      <c r="AH726" s="40"/>
      <c r="AI726" s="40"/>
      <c r="AJ726" s="40"/>
      <c r="AK726" s="40"/>
      <c r="AL726" s="40"/>
      <c r="AM726" s="40"/>
      <c r="AN726" s="40"/>
      <c r="AO726" s="40"/>
      <c r="AP726" s="40"/>
      <c r="AQ726" s="40"/>
      <c r="AR726" s="40"/>
      <c r="AS726" s="40"/>
      <c r="AT726" s="40"/>
      <c r="AU726" s="40"/>
    </row>
    <row r="727">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c r="AA727" s="40"/>
      <c r="AB727" s="40"/>
      <c r="AC727" s="40"/>
      <c r="AD727" s="40"/>
      <c r="AE727" s="40"/>
      <c r="AF727" s="40"/>
      <c r="AG727" s="40"/>
      <c r="AH727" s="40"/>
      <c r="AI727" s="40"/>
      <c r="AJ727" s="40"/>
      <c r="AK727" s="40"/>
      <c r="AL727" s="40"/>
      <c r="AM727" s="40"/>
      <c r="AN727" s="40"/>
      <c r="AO727" s="40"/>
      <c r="AP727" s="40"/>
      <c r="AQ727" s="40"/>
      <c r="AR727" s="40"/>
      <c r="AS727" s="40"/>
      <c r="AT727" s="40"/>
      <c r="AU727" s="40"/>
    </row>
    <row r="728">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c r="AA728" s="40"/>
      <c r="AB728" s="40"/>
      <c r="AC728" s="40"/>
      <c r="AD728" s="40"/>
      <c r="AE728" s="40"/>
      <c r="AF728" s="40"/>
      <c r="AG728" s="40"/>
      <c r="AH728" s="40"/>
      <c r="AI728" s="40"/>
      <c r="AJ728" s="40"/>
      <c r="AK728" s="40"/>
      <c r="AL728" s="40"/>
      <c r="AM728" s="40"/>
      <c r="AN728" s="40"/>
      <c r="AO728" s="40"/>
      <c r="AP728" s="40"/>
      <c r="AQ728" s="40"/>
      <c r="AR728" s="40"/>
      <c r="AS728" s="40"/>
      <c r="AT728" s="40"/>
      <c r="AU728" s="40"/>
    </row>
    <row r="729">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c r="AA729" s="40"/>
      <c r="AB729" s="40"/>
      <c r="AC729" s="40"/>
      <c r="AD729" s="40"/>
      <c r="AE729" s="40"/>
      <c r="AF729" s="40"/>
      <c r="AG729" s="40"/>
      <c r="AH729" s="40"/>
      <c r="AI729" s="40"/>
      <c r="AJ729" s="40"/>
      <c r="AK729" s="40"/>
      <c r="AL729" s="40"/>
      <c r="AM729" s="40"/>
      <c r="AN729" s="40"/>
      <c r="AO729" s="40"/>
      <c r="AP729" s="40"/>
      <c r="AQ729" s="40"/>
      <c r="AR729" s="40"/>
      <c r="AS729" s="40"/>
      <c r="AT729" s="40"/>
      <c r="AU729" s="40"/>
    </row>
    <row r="730">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c r="AA730" s="40"/>
      <c r="AB730" s="40"/>
      <c r="AC730" s="40"/>
      <c r="AD730" s="40"/>
      <c r="AE730" s="40"/>
      <c r="AF730" s="40"/>
      <c r="AG730" s="40"/>
      <c r="AH730" s="40"/>
      <c r="AI730" s="40"/>
      <c r="AJ730" s="40"/>
      <c r="AK730" s="40"/>
      <c r="AL730" s="40"/>
      <c r="AM730" s="40"/>
      <c r="AN730" s="40"/>
      <c r="AO730" s="40"/>
      <c r="AP730" s="40"/>
      <c r="AQ730" s="40"/>
      <c r="AR730" s="40"/>
      <c r="AS730" s="40"/>
      <c r="AT730" s="40"/>
      <c r="AU730" s="40"/>
    </row>
    <row r="731">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c r="AA731" s="40"/>
      <c r="AB731" s="40"/>
      <c r="AC731" s="40"/>
      <c r="AD731" s="40"/>
      <c r="AE731" s="40"/>
      <c r="AF731" s="40"/>
      <c r="AG731" s="40"/>
      <c r="AH731" s="40"/>
      <c r="AI731" s="40"/>
      <c r="AJ731" s="40"/>
      <c r="AK731" s="40"/>
      <c r="AL731" s="40"/>
      <c r="AM731" s="40"/>
      <c r="AN731" s="40"/>
      <c r="AO731" s="40"/>
      <c r="AP731" s="40"/>
      <c r="AQ731" s="40"/>
      <c r="AR731" s="40"/>
      <c r="AS731" s="40"/>
      <c r="AT731" s="40"/>
      <c r="AU731" s="40"/>
    </row>
    <row r="732">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c r="AA732" s="40"/>
      <c r="AB732" s="40"/>
      <c r="AC732" s="40"/>
      <c r="AD732" s="40"/>
      <c r="AE732" s="40"/>
      <c r="AF732" s="40"/>
      <c r="AG732" s="40"/>
      <c r="AH732" s="40"/>
      <c r="AI732" s="40"/>
      <c r="AJ732" s="40"/>
      <c r="AK732" s="40"/>
      <c r="AL732" s="40"/>
      <c r="AM732" s="40"/>
      <c r="AN732" s="40"/>
      <c r="AO732" s="40"/>
      <c r="AP732" s="40"/>
      <c r="AQ732" s="40"/>
      <c r="AR732" s="40"/>
      <c r="AS732" s="40"/>
      <c r="AT732" s="40"/>
      <c r="AU732" s="40"/>
    </row>
    <row r="733">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c r="AB733" s="40"/>
      <c r="AC733" s="40"/>
      <c r="AD733" s="40"/>
      <c r="AE733" s="40"/>
      <c r="AF733" s="40"/>
      <c r="AG733" s="40"/>
      <c r="AH733" s="40"/>
      <c r="AI733" s="40"/>
      <c r="AJ733" s="40"/>
      <c r="AK733" s="40"/>
      <c r="AL733" s="40"/>
      <c r="AM733" s="40"/>
      <c r="AN733" s="40"/>
      <c r="AO733" s="40"/>
      <c r="AP733" s="40"/>
      <c r="AQ733" s="40"/>
      <c r="AR733" s="40"/>
      <c r="AS733" s="40"/>
      <c r="AT733" s="40"/>
      <c r="AU733" s="40"/>
    </row>
    <row r="734">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c r="AA734" s="40"/>
      <c r="AB734" s="40"/>
      <c r="AC734" s="40"/>
      <c r="AD734" s="40"/>
      <c r="AE734" s="40"/>
      <c r="AF734" s="40"/>
      <c r="AG734" s="40"/>
      <c r="AH734" s="40"/>
      <c r="AI734" s="40"/>
      <c r="AJ734" s="40"/>
      <c r="AK734" s="40"/>
      <c r="AL734" s="40"/>
      <c r="AM734" s="40"/>
      <c r="AN734" s="40"/>
      <c r="AO734" s="40"/>
      <c r="AP734" s="40"/>
      <c r="AQ734" s="40"/>
      <c r="AR734" s="40"/>
      <c r="AS734" s="40"/>
      <c r="AT734" s="40"/>
      <c r="AU734" s="40"/>
    </row>
    <row r="735">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c r="AA735" s="40"/>
      <c r="AB735" s="40"/>
      <c r="AC735" s="40"/>
      <c r="AD735" s="40"/>
      <c r="AE735" s="40"/>
      <c r="AF735" s="40"/>
      <c r="AG735" s="40"/>
      <c r="AH735" s="40"/>
      <c r="AI735" s="40"/>
      <c r="AJ735" s="40"/>
      <c r="AK735" s="40"/>
      <c r="AL735" s="40"/>
      <c r="AM735" s="40"/>
      <c r="AN735" s="40"/>
      <c r="AO735" s="40"/>
      <c r="AP735" s="40"/>
      <c r="AQ735" s="40"/>
      <c r="AR735" s="40"/>
      <c r="AS735" s="40"/>
      <c r="AT735" s="40"/>
      <c r="AU735" s="40"/>
    </row>
    <row r="736">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c r="AA736" s="40"/>
      <c r="AB736" s="40"/>
      <c r="AC736" s="40"/>
      <c r="AD736" s="40"/>
      <c r="AE736" s="40"/>
      <c r="AF736" s="40"/>
      <c r="AG736" s="40"/>
      <c r="AH736" s="40"/>
      <c r="AI736" s="40"/>
      <c r="AJ736" s="40"/>
      <c r="AK736" s="40"/>
      <c r="AL736" s="40"/>
      <c r="AM736" s="40"/>
      <c r="AN736" s="40"/>
      <c r="AO736" s="40"/>
      <c r="AP736" s="40"/>
      <c r="AQ736" s="40"/>
      <c r="AR736" s="40"/>
      <c r="AS736" s="40"/>
      <c r="AT736" s="40"/>
      <c r="AU736" s="40"/>
    </row>
    <row r="737">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c r="AA737" s="40"/>
      <c r="AB737" s="40"/>
      <c r="AC737" s="40"/>
      <c r="AD737" s="40"/>
      <c r="AE737" s="40"/>
      <c r="AF737" s="40"/>
      <c r="AG737" s="40"/>
      <c r="AH737" s="40"/>
      <c r="AI737" s="40"/>
      <c r="AJ737" s="40"/>
      <c r="AK737" s="40"/>
      <c r="AL737" s="40"/>
      <c r="AM737" s="40"/>
      <c r="AN737" s="40"/>
      <c r="AO737" s="40"/>
      <c r="AP737" s="40"/>
      <c r="AQ737" s="40"/>
      <c r="AR737" s="40"/>
      <c r="AS737" s="40"/>
      <c r="AT737" s="40"/>
      <c r="AU737" s="40"/>
    </row>
    <row r="738">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c r="AA738" s="40"/>
      <c r="AB738" s="40"/>
      <c r="AC738" s="40"/>
      <c r="AD738" s="40"/>
      <c r="AE738" s="40"/>
      <c r="AF738" s="40"/>
      <c r="AG738" s="40"/>
      <c r="AH738" s="40"/>
      <c r="AI738" s="40"/>
      <c r="AJ738" s="40"/>
      <c r="AK738" s="40"/>
      <c r="AL738" s="40"/>
      <c r="AM738" s="40"/>
      <c r="AN738" s="40"/>
      <c r="AO738" s="40"/>
      <c r="AP738" s="40"/>
      <c r="AQ738" s="40"/>
      <c r="AR738" s="40"/>
      <c r="AS738" s="40"/>
      <c r="AT738" s="40"/>
      <c r="AU738" s="40"/>
    </row>
    <row r="739">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c r="AA739" s="40"/>
      <c r="AB739" s="40"/>
      <c r="AC739" s="40"/>
      <c r="AD739" s="40"/>
      <c r="AE739" s="40"/>
      <c r="AF739" s="40"/>
      <c r="AG739" s="40"/>
      <c r="AH739" s="40"/>
      <c r="AI739" s="40"/>
      <c r="AJ739" s="40"/>
      <c r="AK739" s="40"/>
      <c r="AL739" s="40"/>
      <c r="AM739" s="40"/>
      <c r="AN739" s="40"/>
      <c r="AO739" s="40"/>
      <c r="AP739" s="40"/>
      <c r="AQ739" s="40"/>
      <c r="AR739" s="40"/>
      <c r="AS739" s="40"/>
      <c r="AT739" s="40"/>
      <c r="AU739" s="40"/>
    </row>
    <row r="740">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c r="AA740" s="40"/>
      <c r="AB740" s="40"/>
      <c r="AC740" s="40"/>
      <c r="AD740" s="40"/>
      <c r="AE740" s="40"/>
      <c r="AF740" s="40"/>
      <c r="AG740" s="40"/>
      <c r="AH740" s="40"/>
      <c r="AI740" s="40"/>
      <c r="AJ740" s="40"/>
      <c r="AK740" s="40"/>
      <c r="AL740" s="40"/>
      <c r="AM740" s="40"/>
      <c r="AN740" s="40"/>
      <c r="AO740" s="40"/>
      <c r="AP740" s="40"/>
      <c r="AQ740" s="40"/>
      <c r="AR740" s="40"/>
      <c r="AS740" s="40"/>
      <c r="AT740" s="40"/>
      <c r="AU740" s="40"/>
    </row>
    <row r="741">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c r="AA741" s="40"/>
      <c r="AB741" s="40"/>
      <c r="AC741" s="40"/>
      <c r="AD741" s="40"/>
      <c r="AE741" s="40"/>
      <c r="AF741" s="40"/>
      <c r="AG741" s="40"/>
      <c r="AH741" s="40"/>
      <c r="AI741" s="40"/>
      <c r="AJ741" s="40"/>
      <c r="AK741" s="40"/>
      <c r="AL741" s="40"/>
      <c r="AM741" s="40"/>
      <c r="AN741" s="40"/>
      <c r="AO741" s="40"/>
      <c r="AP741" s="40"/>
      <c r="AQ741" s="40"/>
      <c r="AR741" s="40"/>
      <c r="AS741" s="40"/>
      <c r="AT741" s="40"/>
      <c r="AU741" s="40"/>
    </row>
    <row r="742">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c r="AA742" s="40"/>
      <c r="AB742" s="40"/>
      <c r="AC742" s="40"/>
      <c r="AD742" s="40"/>
      <c r="AE742" s="40"/>
      <c r="AF742" s="40"/>
      <c r="AG742" s="40"/>
      <c r="AH742" s="40"/>
      <c r="AI742" s="40"/>
      <c r="AJ742" s="40"/>
      <c r="AK742" s="40"/>
      <c r="AL742" s="40"/>
      <c r="AM742" s="40"/>
      <c r="AN742" s="40"/>
      <c r="AO742" s="40"/>
      <c r="AP742" s="40"/>
      <c r="AQ742" s="40"/>
      <c r="AR742" s="40"/>
      <c r="AS742" s="40"/>
      <c r="AT742" s="40"/>
      <c r="AU742" s="40"/>
    </row>
    <row r="743">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c r="AA743" s="40"/>
      <c r="AB743" s="40"/>
      <c r="AC743" s="40"/>
      <c r="AD743" s="40"/>
      <c r="AE743" s="40"/>
      <c r="AF743" s="40"/>
      <c r="AG743" s="40"/>
      <c r="AH743" s="40"/>
      <c r="AI743" s="40"/>
      <c r="AJ743" s="40"/>
      <c r="AK743" s="40"/>
      <c r="AL743" s="40"/>
      <c r="AM743" s="40"/>
      <c r="AN743" s="40"/>
      <c r="AO743" s="40"/>
      <c r="AP743" s="40"/>
      <c r="AQ743" s="40"/>
      <c r="AR743" s="40"/>
      <c r="AS743" s="40"/>
      <c r="AT743" s="40"/>
      <c r="AU743" s="40"/>
    </row>
    <row r="744">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c r="AA744" s="40"/>
      <c r="AB744" s="40"/>
      <c r="AC744" s="40"/>
      <c r="AD744" s="40"/>
      <c r="AE744" s="40"/>
      <c r="AF744" s="40"/>
      <c r="AG744" s="40"/>
      <c r="AH744" s="40"/>
      <c r="AI744" s="40"/>
      <c r="AJ744" s="40"/>
      <c r="AK744" s="40"/>
      <c r="AL744" s="40"/>
      <c r="AM744" s="40"/>
      <c r="AN744" s="40"/>
      <c r="AO744" s="40"/>
      <c r="AP744" s="40"/>
      <c r="AQ744" s="40"/>
      <c r="AR744" s="40"/>
      <c r="AS744" s="40"/>
      <c r="AT744" s="40"/>
      <c r="AU744" s="40"/>
    </row>
    <row r="745">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c r="AA745" s="40"/>
      <c r="AB745" s="40"/>
      <c r="AC745" s="40"/>
      <c r="AD745" s="40"/>
      <c r="AE745" s="40"/>
      <c r="AF745" s="40"/>
      <c r="AG745" s="40"/>
      <c r="AH745" s="40"/>
      <c r="AI745" s="40"/>
      <c r="AJ745" s="40"/>
      <c r="AK745" s="40"/>
      <c r="AL745" s="40"/>
      <c r="AM745" s="40"/>
      <c r="AN745" s="40"/>
      <c r="AO745" s="40"/>
      <c r="AP745" s="40"/>
      <c r="AQ745" s="40"/>
      <c r="AR745" s="40"/>
      <c r="AS745" s="40"/>
      <c r="AT745" s="40"/>
      <c r="AU745" s="40"/>
    </row>
    <row r="746">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c r="AA746" s="40"/>
      <c r="AB746" s="40"/>
      <c r="AC746" s="40"/>
      <c r="AD746" s="40"/>
      <c r="AE746" s="40"/>
      <c r="AF746" s="40"/>
      <c r="AG746" s="40"/>
      <c r="AH746" s="40"/>
      <c r="AI746" s="40"/>
      <c r="AJ746" s="40"/>
      <c r="AK746" s="40"/>
      <c r="AL746" s="40"/>
      <c r="AM746" s="40"/>
      <c r="AN746" s="40"/>
      <c r="AO746" s="40"/>
      <c r="AP746" s="40"/>
      <c r="AQ746" s="40"/>
      <c r="AR746" s="40"/>
      <c r="AS746" s="40"/>
      <c r="AT746" s="40"/>
      <c r="AU746" s="40"/>
    </row>
    <row r="747">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c r="AA747" s="40"/>
      <c r="AB747" s="40"/>
      <c r="AC747" s="40"/>
      <c r="AD747" s="40"/>
      <c r="AE747" s="40"/>
      <c r="AF747" s="40"/>
      <c r="AG747" s="40"/>
      <c r="AH747" s="40"/>
      <c r="AI747" s="40"/>
      <c r="AJ747" s="40"/>
      <c r="AK747" s="40"/>
      <c r="AL747" s="40"/>
      <c r="AM747" s="40"/>
      <c r="AN747" s="40"/>
      <c r="AO747" s="40"/>
      <c r="AP747" s="40"/>
      <c r="AQ747" s="40"/>
      <c r="AR747" s="40"/>
      <c r="AS747" s="40"/>
      <c r="AT747" s="40"/>
      <c r="AU747" s="40"/>
    </row>
    <row r="748">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c r="AA748" s="40"/>
      <c r="AB748" s="40"/>
      <c r="AC748" s="40"/>
      <c r="AD748" s="40"/>
      <c r="AE748" s="40"/>
      <c r="AF748" s="40"/>
      <c r="AG748" s="40"/>
      <c r="AH748" s="40"/>
      <c r="AI748" s="40"/>
      <c r="AJ748" s="40"/>
      <c r="AK748" s="40"/>
      <c r="AL748" s="40"/>
      <c r="AM748" s="40"/>
      <c r="AN748" s="40"/>
      <c r="AO748" s="40"/>
      <c r="AP748" s="40"/>
      <c r="AQ748" s="40"/>
      <c r="AR748" s="40"/>
      <c r="AS748" s="40"/>
      <c r="AT748" s="40"/>
      <c r="AU748" s="40"/>
    </row>
    <row r="749">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c r="AA749" s="40"/>
      <c r="AB749" s="40"/>
      <c r="AC749" s="40"/>
      <c r="AD749" s="40"/>
      <c r="AE749" s="40"/>
      <c r="AF749" s="40"/>
      <c r="AG749" s="40"/>
      <c r="AH749" s="40"/>
      <c r="AI749" s="40"/>
      <c r="AJ749" s="40"/>
      <c r="AK749" s="40"/>
      <c r="AL749" s="40"/>
      <c r="AM749" s="40"/>
      <c r="AN749" s="40"/>
      <c r="AO749" s="40"/>
      <c r="AP749" s="40"/>
      <c r="AQ749" s="40"/>
      <c r="AR749" s="40"/>
      <c r="AS749" s="40"/>
      <c r="AT749" s="40"/>
      <c r="AU749" s="40"/>
    </row>
    <row r="750">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c r="AA750" s="40"/>
      <c r="AB750" s="40"/>
      <c r="AC750" s="40"/>
      <c r="AD750" s="40"/>
      <c r="AE750" s="40"/>
      <c r="AF750" s="40"/>
      <c r="AG750" s="40"/>
      <c r="AH750" s="40"/>
      <c r="AI750" s="40"/>
      <c r="AJ750" s="40"/>
      <c r="AK750" s="40"/>
      <c r="AL750" s="40"/>
      <c r="AM750" s="40"/>
      <c r="AN750" s="40"/>
      <c r="AO750" s="40"/>
      <c r="AP750" s="40"/>
      <c r="AQ750" s="40"/>
      <c r="AR750" s="40"/>
      <c r="AS750" s="40"/>
      <c r="AT750" s="40"/>
      <c r="AU750" s="40"/>
    </row>
    <row r="751">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c r="AA751" s="40"/>
      <c r="AB751" s="40"/>
      <c r="AC751" s="40"/>
      <c r="AD751" s="40"/>
      <c r="AE751" s="40"/>
      <c r="AF751" s="40"/>
      <c r="AG751" s="40"/>
      <c r="AH751" s="40"/>
      <c r="AI751" s="40"/>
      <c r="AJ751" s="40"/>
      <c r="AK751" s="40"/>
      <c r="AL751" s="40"/>
      <c r="AM751" s="40"/>
      <c r="AN751" s="40"/>
      <c r="AO751" s="40"/>
      <c r="AP751" s="40"/>
      <c r="AQ751" s="40"/>
      <c r="AR751" s="40"/>
      <c r="AS751" s="40"/>
      <c r="AT751" s="40"/>
      <c r="AU751" s="40"/>
    </row>
    <row r="752">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c r="AA752" s="40"/>
      <c r="AB752" s="40"/>
      <c r="AC752" s="40"/>
      <c r="AD752" s="40"/>
      <c r="AE752" s="40"/>
      <c r="AF752" s="40"/>
      <c r="AG752" s="40"/>
      <c r="AH752" s="40"/>
      <c r="AI752" s="40"/>
      <c r="AJ752" s="40"/>
      <c r="AK752" s="40"/>
      <c r="AL752" s="40"/>
      <c r="AM752" s="40"/>
      <c r="AN752" s="40"/>
      <c r="AO752" s="40"/>
      <c r="AP752" s="40"/>
      <c r="AQ752" s="40"/>
      <c r="AR752" s="40"/>
      <c r="AS752" s="40"/>
      <c r="AT752" s="40"/>
      <c r="AU752" s="40"/>
    </row>
    <row r="753">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c r="AA753" s="40"/>
      <c r="AB753" s="40"/>
      <c r="AC753" s="40"/>
      <c r="AD753" s="40"/>
      <c r="AE753" s="40"/>
      <c r="AF753" s="40"/>
      <c r="AG753" s="40"/>
      <c r="AH753" s="40"/>
      <c r="AI753" s="40"/>
      <c r="AJ753" s="40"/>
      <c r="AK753" s="40"/>
      <c r="AL753" s="40"/>
      <c r="AM753" s="40"/>
      <c r="AN753" s="40"/>
      <c r="AO753" s="40"/>
      <c r="AP753" s="40"/>
      <c r="AQ753" s="40"/>
      <c r="AR753" s="40"/>
      <c r="AS753" s="40"/>
      <c r="AT753" s="40"/>
      <c r="AU753" s="40"/>
    </row>
    <row r="754">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c r="AA754" s="40"/>
      <c r="AB754" s="40"/>
      <c r="AC754" s="40"/>
      <c r="AD754" s="40"/>
      <c r="AE754" s="40"/>
      <c r="AF754" s="40"/>
      <c r="AG754" s="40"/>
      <c r="AH754" s="40"/>
      <c r="AI754" s="40"/>
      <c r="AJ754" s="40"/>
      <c r="AK754" s="40"/>
      <c r="AL754" s="40"/>
      <c r="AM754" s="40"/>
      <c r="AN754" s="40"/>
      <c r="AO754" s="40"/>
      <c r="AP754" s="40"/>
      <c r="AQ754" s="40"/>
      <c r="AR754" s="40"/>
      <c r="AS754" s="40"/>
      <c r="AT754" s="40"/>
      <c r="AU754" s="40"/>
    </row>
    <row r="755">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c r="AA755" s="40"/>
      <c r="AB755" s="40"/>
      <c r="AC755" s="40"/>
      <c r="AD755" s="40"/>
      <c r="AE755" s="40"/>
      <c r="AF755" s="40"/>
      <c r="AG755" s="40"/>
      <c r="AH755" s="40"/>
      <c r="AI755" s="40"/>
      <c r="AJ755" s="40"/>
      <c r="AK755" s="40"/>
      <c r="AL755" s="40"/>
      <c r="AM755" s="40"/>
      <c r="AN755" s="40"/>
      <c r="AO755" s="40"/>
      <c r="AP755" s="40"/>
      <c r="AQ755" s="40"/>
      <c r="AR755" s="40"/>
      <c r="AS755" s="40"/>
      <c r="AT755" s="40"/>
      <c r="AU755" s="40"/>
    </row>
    <row r="756">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c r="AA756" s="40"/>
      <c r="AB756" s="40"/>
      <c r="AC756" s="40"/>
      <c r="AD756" s="40"/>
      <c r="AE756" s="40"/>
      <c r="AF756" s="40"/>
      <c r="AG756" s="40"/>
      <c r="AH756" s="40"/>
      <c r="AI756" s="40"/>
      <c r="AJ756" s="40"/>
      <c r="AK756" s="40"/>
      <c r="AL756" s="40"/>
      <c r="AM756" s="40"/>
      <c r="AN756" s="40"/>
      <c r="AO756" s="40"/>
      <c r="AP756" s="40"/>
      <c r="AQ756" s="40"/>
      <c r="AR756" s="40"/>
      <c r="AS756" s="40"/>
      <c r="AT756" s="40"/>
      <c r="AU756" s="40"/>
    </row>
    <row r="757">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c r="AA757" s="40"/>
      <c r="AB757" s="40"/>
      <c r="AC757" s="40"/>
      <c r="AD757" s="40"/>
      <c r="AE757" s="40"/>
      <c r="AF757" s="40"/>
      <c r="AG757" s="40"/>
      <c r="AH757" s="40"/>
      <c r="AI757" s="40"/>
      <c r="AJ757" s="40"/>
      <c r="AK757" s="40"/>
      <c r="AL757" s="40"/>
      <c r="AM757" s="40"/>
      <c r="AN757" s="40"/>
      <c r="AO757" s="40"/>
      <c r="AP757" s="40"/>
      <c r="AQ757" s="40"/>
      <c r="AR757" s="40"/>
      <c r="AS757" s="40"/>
      <c r="AT757" s="40"/>
      <c r="AU757" s="40"/>
    </row>
    <row r="758">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c r="AA758" s="40"/>
      <c r="AB758" s="40"/>
      <c r="AC758" s="40"/>
      <c r="AD758" s="40"/>
      <c r="AE758" s="40"/>
      <c r="AF758" s="40"/>
      <c r="AG758" s="40"/>
      <c r="AH758" s="40"/>
      <c r="AI758" s="40"/>
      <c r="AJ758" s="40"/>
      <c r="AK758" s="40"/>
      <c r="AL758" s="40"/>
      <c r="AM758" s="40"/>
      <c r="AN758" s="40"/>
      <c r="AO758" s="40"/>
      <c r="AP758" s="40"/>
      <c r="AQ758" s="40"/>
      <c r="AR758" s="40"/>
      <c r="AS758" s="40"/>
      <c r="AT758" s="40"/>
      <c r="AU758" s="40"/>
    </row>
    <row r="759">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c r="AA759" s="40"/>
      <c r="AB759" s="40"/>
      <c r="AC759" s="40"/>
      <c r="AD759" s="40"/>
      <c r="AE759" s="40"/>
      <c r="AF759" s="40"/>
      <c r="AG759" s="40"/>
      <c r="AH759" s="40"/>
      <c r="AI759" s="40"/>
      <c r="AJ759" s="40"/>
      <c r="AK759" s="40"/>
      <c r="AL759" s="40"/>
      <c r="AM759" s="40"/>
      <c r="AN759" s="40"/>
      <c r="AO759" s="40"/>
      <c r="AP759" s="40"/>
      <c r="AQ759" s="40"/>
      <c r="AR759" s="40"/>
      <c r="AS759" s="40"/>
      <c r="AT759" s="40"/>
      <c r="AU759" s="40"/>
    </row>
    <row r="760">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c r="AA760" s="40"/>
      <c r="AB760" s="40"/>
      <c r="AC760" s="40"/>
      <c r="AD760" s="40"/>
      <c r="AE760" s="40"/>
      <c r="AF760" s="40"/>
      <c r="AG760" s="40"/>
      <c r="AH760" s="40"/>
      <c r="AI760" s="40"/>
      <c r="AJ760" s="40"/>
      <c r="AK760" s="40"/>
      <c r="AL760" s="40"/>
      <c r="AM760" s="40"/>
      <c r="AN760" s="40"/>
      <c r="AO760" s="40"/>
      <c r="AP760" s="40"/>
      <c r="AQ760" s="40"/>
      <c r="AR760" s="40"/>
      <c r="AS760" s="40"/>
      <c r="AT760" s="40"/>
      <c r="AU760" s="40"/>
    </row>
    <row r="761">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c r="AA761" s="40"/>
      <c r="AB761" s="40"/>
      <c r="AC761" s="40"/>
      <c r="AD761" s="40"/>
      <c r="AE761" s="40"/>
      <c r="AF761" s="40"/>
      <c r="AG761" s="40"/>
      <c r="AH761" s="40"/>
      <c r="AI761" s="40"/>
      <c r="AJ761" s="40"/>
      <c r="AK761" s="40"/>
      <c r="AL761" s="40"/>
      <c r="AM761" s="40"/>
      <c r="AN761" s="40"/>
      <c r="AO761" s="40"/>
      <c r="AP761" s="40"/>
      <c r="AQ761" s="40"/>
      <c r="AR761" s="40"/>
      <c r="AS761" s="40"/>
      <c r="AT761" s="40"/>
      <c r="AU761" s="40"/>
    </row>
    <row r="762">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c r="AA762" s="40"/>
      <c r="AB762" s="40"/>
      <c r="AC762" s="40"/>
      <c r="AD762" s="40"/>
      <c r="AE762" s="40"/>
      <c r="AF762" s="40"/>
      <c r="AG762" s="40"/>
      <c r="AH762" s="40"/>
      <c r="AI762" s="40"/>
      <c r="AJ762" s="40"/>
      <c r="AK762" s="40"/>
      <c r="AL762" s="40"/>
      <c r="AM762" s="40"/>
      <c r="AN762" s="40"/>
      <c r="AO762" s="40"/>
      <c r="AP762" s="40"/>
      <c r="AQ762" s="40"/>
      <c r="AR762" s="40"/>
      <c r="AS762" s="40"/>
      <c r="AT762" s="40"/>
      <c r="AU762" s="40"/>
    </row>
    <row r="763">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c r="AB763" s="40"/>
      <c r="AC763" s="40"/>
      <c r="AD763" s="40"/>
      <c r="AE763" s="40"/>
      <c r="AF763" s="40"/>
      <c r="AG763" s="40"/>
      <c r="AH763" s="40"/>
      <c r="AI763" s="40"/>
      <c r="AJ763" s="40"/>
      <c r="AK763" s="40"/>
      <c r="AL763" s="40"/>
      <c r="AM763" s="40"/>
      <c r="AN763" s="40"/>
      <c r="AO763" s="40"/>
      <c r="AP763" s="40"/>
      <c r="AQ763" s="40"/>
      <c r="AR763" s="40"/>
      <c r="AS763" s="40"/>
      <c r="AT763" s="40"/>
      <c r="AU763" s="40"/>
    </row>
    <row r="764">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c r="AA764" s="40"/>
      <c r="AB764" s="40"/>
      <c r="AC764" s="40"/>
      <c r="AD764" s="40"/>
      <c r="AE764" s="40"/>
      <c r="AF764" s="40"/>
      <c r="AG764" s="40"/>
      <c r="AH764" s="40"/>
      <c r="AI764" s="40"/>
      <c r="AJ764" s="40"/>
      <c r="AK764" s="40"/>
      <c r="AL764" s="40"/>
      <c r="AM764" s="40"/>
      <c r="AN764" s="40"/>
      <c r="AO764" s="40"/>
      <c r="AP764" s="40"/>
      <c r="AQ764" s="40"/>
      <c r="AR764" s="40"/>
      <c r="AS764" s="40"/>
      <c r="AT764" s="40"/>
      <c r="AU764" s="40"/>
    </row>
    <row r="765">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c r="AA765" s="40"/>
      <c r="AB765" s="40"/>
      <c r="AC765" s="40"/>
      <c r="AD765" s="40"/>
      <c r="AE765" s="40"/>
      <c r="AF765" s="40"/>
      <c r="AG765" s="40"/>
      <c r="AH765" s="40"/>
      <c r="AI765" s="40"/>
      <c r="AJ765" s="40"/>
      <c r="AK765" s="40"/>
      <c r="AL765" s="40"/>
      <c r="AM765" s="40"/>
      <c r="AN765" s="40"/>
      <c r="AO765" s="40"/>
      <c r="AP765" s="40"/>
      <c r="AQ765" s="40"/>
      <c r="AR765" s="40"/>
      <c r="AS765" s="40"/>
      <c r="AT765" s="40"/>
      <c r="AU765" s="40"/>
    </row>
    <row r="766">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c r="AA766" s="40"/>
      <c r="AB766" s="40"/>
      <c r="AC766" s="40"/>
      <c r="AD766" s="40"/>
      <c r="AE766" s="40"/>
      <c r="AF766" s="40"/>
      <c r="AG766" s="40"/>
      <c r="AH766" s="40"/>
      <c r="AI766" s="40"/>
      <c r="AJ766" s="40"/>
      <c r="AK766" s="40"/>
      <c r="AL766" s="40"/>
      <c r="AM766" s="40"/>
      <c r="AN766" s="40"/>
      <c r="AO766" s="40"/>
      <c r="AP766" s="40"/>
      <c r="AQ766" s="40"/>
      <c r="AR766" s="40"/>
      <c r="AS766" s="40"/>
      <c r="AT766" s="40"/>
      <c r="AU766" s="40"/>
    </row>
    <row r="767">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c r="AA767" s="40"/>
      <c r="AB767" s="40"/>
      <c r="AC767" s="40"/>
      <c r="AD767" s="40"/>
      <c r="AE767" s="40"/>
      <c r="AF767" s="40"/>
      <c r="AG767" s="40"/>
      <c r="AH767" s="40"/>
      <c r="AI767" s="40"/>
      <c r="AJ767" s="40"/>
      <c r="AK767" s="40"/>
      <c r="AL767" s="40"/>
      <c r="AM767" s="40"/>
      <c r="AN767" s="40"/>
      <c r="AO767" s="40"/>
      <c r="AP767" s="40"/>
      <c r="AQ767" s="40"/>
      <c r="AR767" s="40"/>
      <c r="AS767" s="40"/>
      <c r="AT767" s="40"/>
      <c r="AU767" s="40"/>
    </row>
    <row r="768">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c r="AA768" s="40"/>
      <c r="AB768" s="40"/>
      <c r="AC768" s="40"/>
      <c r="AD768" s="40"/>
      <c r="AE768" s="40"/>
      <c r="AF768" s="40"/>
      <c r="AG768" s="40"/>
      <c r="AH768" s="40"/>
      <c r="AI768" s="40"/>
      <c r="AJ768" s="40"/>
      <c r="AK768" s="40"/>
      <c r="AL768" s="40"/>
      <c r="AM768" s="40"/>
      <c r="AN768" s="40"/>
      <c r="AO768" s="40"/>
      <c r="AP768" s="40"/>
      <c r="AQ768" s="40"/>
      <c r="AR768" s="40"/>
      <c r="AS768" s="40"/>
      <c r="AT768" s="40"/>
      <c r="AU768" s="40"/>
    </row>
    <row r="769">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c r="AA769" s="40"/>
      <c r="AB769" s="40"/>
      <c r="AC769" s="40"/>
      <c r="AD769" s="40"/>
      <c r="AE769" s="40"/>
      <c r="AF769" s="40"/>
      <c r="AG769" s="40"/>
      <c r="AH769" s="40"/>
      <c r="AI769" s="40"/>
      <c r="AJ769" s="40"/>
      <c r="AK769" s="40"/>
      <c r="AL769" s="40"/>
      <c r="AM769" s="40"/>
      <c r="AN769" s="40"/>
      <c r="AO769" s="40"/>
      <c r="AP769" s="40"/>
      <c r="AQ769" s="40"/>
      <c r="AR769" s="40"/>
      <c r="AS769" s="40"/>
      <c r="AT769" s="40"/>
      <c r="AU769" s="40"/>
    </row>
    <row r="770">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c r="AA770" s="40"/>
      <c r="AB770" s="40"/>
      <c r="AC770" s="40"/>
      <c r="AD770" s="40"/>
      <c r="AE770" s="40"/>
      <c r="AF770" s="40"/>
      <c r="AG770" s="40"/>
      <c r="AH770" s="40"/>
      <c r="AI770" s="40"/>
      <c r="AJ770" s="40"/>
      <c r="AK770" s="40"/>
      <c r="AL770" s="40"/>
      <c r="AM770" s="40"/>
      <c r="AN770" s="40"/>
      <c r="AO770" s="40"/>
      <c r="AP770" s="40"/>
      <c r="AQ770" s="40"/>
      <c r="AR770" s="40"/>
      <c r="AS770" s="40"/>
      <c r="AT770" s="40"/>
      <c r="AU770" s="40"/>
    </row>
    <row r="771">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c r="AA771" s="40"/>
      <c r="AB771" s="40"/>
      <c r="AC771" s="40"/>
      <c r="AD771" s="40"/>
      <c r="AE771" s="40"/>
      <c r="AF771" s="40"/>
      <c r="AG771" s="40"/>
      <c r="AH771" s="40"/>
      <c r="AI771" s="40"/>
      <c r="AJ771" s="40"/>
      <c r="AK771" s="40"/>
      <c r="AL771" s="40"/>
      <c r="AM771" s="40"/>
      <c r="AN771" s="40"/>
      <c r="AO771" s="40"/>
      <c r="AP771" s="40"/>
      <c r="AQ771" s="40"/>
      <c r="AR771" s="40"/>
      <c r="AS771" s="40"/>
      <c r="AT771" s="40"/>
      <c r="AU771" s="40"/>
    </row>
    <row r="772">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c r="AA772" s="40"/>
      <c r="AB772" s="40"/>
      <c r="AC772" s="40"/>
      <c r="AD772" s="40"/>
      <c r="AE772" s="40"/>
      <c r="AF772" s="40"/>
      <c r="AG772" s="40"/>
      <c r="AH772" s="40"/>
      <c r="AI772" s="40"/>
      <c r="AJ772" s="40"/>
      <c r="AK772" s="40"/>
      <c r="AL772" s="40"/>
      <c r="AM772" s="40"/>
      <c r="AN772" s="40"/>
      <c r="AO772" s="40"/>
      <c r="AP772" s="40"/>
      <c r="AQ772" s="40"/>
      <c r="AR772" s="40"/>
      <c r="AS772" s="40"/>
      <c r="AT772" s="40"/>
      <c r="AU772" s="40"/>
    </row>
    <row r="773">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c r="AB773" s="40"/>
      <c r="AC773" s="40"/>
      <c r="AD773" s="40"/>
      <c r="AE773" s="40"/>
      <c r="AF773" s="40"/>
      <c r="AG773" s="40"/>
      <c r="AH773" s="40"/>
      <c r="AI773" s="40"/>
      <c r="AJ773" s="40"/>
      <c r="AK773" s="40"/>
      <c r="AL773" s="40"/>
      <c r="AM773" s="40"/>
      <c r="AN773" s="40"/>
      <c r="AO773" s="40"/>
      <c r="AP773" s="40"/>
      <c r="AQ773" s="40"/>
      <c r="AR773" s="40"/>
      <c r="AS773" s="40"/>
      <c r="AT773" s="40"/>
      <c r="AU773" s="40"/>
    </row>
    <row r="774">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c r="AB774" s="40"/>
      <c r="AC774" s="40"/>
      <c r="AD774" s="40"/>
      <c r="AE774" s="40"/>
      <c r="AF774" s="40"/>
      <c r="AG774" s="40"/>
      <c r="AH774" s="40"/>
      <c r="AI774" s="40"/>
      <c r="AJ774" s="40"/>
      <c r="AK774" s="40"/>
      <c r="AL774" s="40"/>
      <c r="AM774" s="40"/>
      <c r="AN774" s="40"/>
      <c r="AO774" s="40"/>
      <c r="AP774" s="40"/>
      <c r="AQ774" s="40"/>
      <c r="AR774" s="40"/>
      <c r="AS774" s="40"/>
      <c r="AT774" s="40"/>
      <c r="AU774" s="40"/>
    </row>
    <row r="775">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c r="AA775" s="40"/>
      <c r="AB775" s="40"/>
      <c r="AC775" s="40"/>
      <c r="AD775" s="40"/>
      <c r="AE775" s="40"/>
      <c r="AF775" s="40"/>
      <c r="AG775" s="40"/>
      <c r="AH775" s="40"/>
      <c r="AI775" s="40"/>
      <c r="AJ775" s="40"/>
      <c r="AK775" s="40"/>
      <c r="AL775" s="40"/>
      <c r="AM775" s="40"/>
      <c r="AN775" s="40"/>
      <c r="AO775" s="40"/>
      <c r="AP775" s="40"/>
      <c r="AQ775" s="40"/>
      <c r="AR775" s="40"/>
      <c r="AS775" s="40"/>
      <c r="AT775" s="40"/>
      <c r="AU775" s="40"/>
    </row>
    <row r="776">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c r="AA776" s="40"/>
      <c r="AB776" s="40"/>
      <c r="AC776" s="40"/>
      <c r="AD776" s="40"/>
      <c r="AE776" s="40"/>
      <c r="AF776" s="40"/>
      <c r="AG776" s="40"/>
      <c r="AH776" s="40"/>
      <c r="AI776" s="40"/>
      <c r="AJ776" s="40"/>
      <c r="AK776" s="40"/>
      <c r="AL776" s="40"/>
      <c r="AM776" s="40"/>
      <c r="AN776" s="40"/>
      <c r="AO776" s="40"/>
      <c r="AP776" s="40"/>
      <c r="AQ776" s="40"/>
      <c r="AR776" s="40"/>
      <c r="AS776" s="40"/>
      <c r="AT776" s="40"/>
      <c r="AU776" s="40"/>
    </row>
    <row r="777">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c r="AA777" s="40"/>
      <c r="AB777" s="40"/>
      <c r="AC777" s="40"/>
      <c r="AD777" s="40"/>
      <c r="AE777" s="40"/>
      <c r="AF777" s="40"/>
      <c r="AG777" s="40"/>
      <c r="AH777" s="40"/>
      <c r="AI777" s="40"/>
      <c r="AJ777" s="40"/>
      <c r="AK777" s="40"/>
      <c r="AL777" s="40"/>
      <c r="AM777" s="40"/>
      <c r="AN777" s="40"/>
      <c r="AO777" s="40"/>
      <c r="AP777" s="40"/>
      <c r="AQ777" s="40"/>
      <c r="AR777" s="40"/>
      <c r="AS777" s="40"/>
      <c r="AT777" s="40"/>
      <c r="AU777" s="40"/>
    </row>
    <row r="778">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c r="AA778" s="40"/>
      <c r="AB778" s="40"/>
      <c r="AC778" s="40"/>
      <c r="AD778" s="40"/>
      <c r="AE778" s="40"/>
      <c r="AF778" s="40"/>
      <c r="AG778" s="40"/>
      <c r="AH778" s="40"/>
      <c r="AI778" s="40"/>
      <c r="AJ778" s="40"/>
      <c r="AK778" s="40"/>
      <c r="AL778" s="40"/>
      <c r="AM778" s="40"/>
      <c r="AN778" s="40"/>
      <c r="AO778" s="40"/>
      <c r="AP778" s="40"/>
      <c r="AQ778" s="40"/>
      <c r="AR778" s="40"/>
      <c r="AS778" s="40"/>
      <c r="AT778" s="40"/>
      <c r="AU778" s="40"/>
    </row>
    <row r="779">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c r="AB779" s="40"/>
      <c r="AC779" s="40"/>
      <c r="AD779" s="40"/>
      <c r="AE779" s="40"/>
      <c r="AF779" s="40"/>
      <c r="AG779" s="40"/>
      <c r="AH779" s="40"/>
      <c r="AI779" s="40"/>
      <c r="AJ779" s="40"/>
      <c r="AK779" s="40"/>
      <c r="AL779" s="40"/>
      <c r="AM779" s="40"/>
      <c r="AN779" s="40"/>
      <c r="AO779" s="40"/>
      <c r="AP779" s="40"/>
      <c r="AQ779" s="40"/>
      <c r="AR779" s="40"/>
      <c r="AS779" s="40"/>
      <c r="AT779" s="40"/>
      <c r="AU779" s="40"/>
    </row>
    <row r="780">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c r="AA780" s="40"/>
      <c r="AB780" s="40"/>
      <c r="AC780" s="40"/>
      <c r="AD780" s="40"/>
      <c r="AE780" s="40"/>
      <c r="AF780" s="40"/>
      <c r="AG780" s="40"/>
      <c r="AH780" s="40"/>
      <c r="AI780" s="40"/>
      <c r="AJ780" s="40"/>
      <c r="AK780" s="40"/>
      <c r="AL780" s="40"/>
      <c r="AM780" s="40"/>
      <c r="AN780" s="40"/>
      <c r="AO780" s="40"/>
      <c r="AP780" s="40"/>
      <c r="AQ780" s="40"/>
      <c r="AR780" s="40"/>
      <c r="AS780" s="40"/>
      <c r="AT780" s="40"/>
      <c r="AU780" s="40"/>
    </row>
    <row r="781">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c r="AA781" s="40"/>
      <c r="AB781" s="40"/>
      <c r="AC781" s="40"/>
      <c r="AD781" s="40"/>
      <c r="AE781" s="40"/>
      <c r="AF781" s="40"/>
      <c r="AG781" s="40"/>
      <c r="AH781" s="40"/>
      <c r="AI781" s="40"/>
      <c r="AJ781" s="40"/>
      <c r="AK781" s="40"/>
      <c r="AL781" s="40"/>
      <c r="AM781" s="40"/>
      <c r="AN781" s="40"/>
      <c r="AO781" s="40"/>
      <c r="AP781" s="40"/>
      <c r="AQ781" s="40"/>
      <c r="AR781" s="40"/>
      <c r="AS781" s="40"/>
      <c r="AT781" s="40"/>
      <c r="AU781" s="40"/>
    </row>
    <row r="782">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c r="AA782" s="40"/>
      <c r="AB782" s="40"/>
      <c r="AC782" s="40"/>
      <c r="AD782" s="40"/>
      <c r="AE782" s="40"/>
      <c r="AF782" s="40"/>
      <c r="AG782" s="40"/>
      <c r="AH782" s="40"/>
      <c r="AI782" s="40"/>
      <c r="AJ782" s="40"/>
      <c r="AK782" s="40"/>
      <c r="AL782" s="40"/>
      <c r="AM782" s="40"/>
      <c r="AN782" s="40"/>
      <c r="AO782" s="40"/>
      <c r="AP782" s="40"/>
      <c r="AQ782" s="40"/>
      <c r="AR782" s="40"/>
      <c r="AS782" s="40"/>
      <c r="AT782" s="40"/>
      <c r="AU782" s="40"/>
    </row>
    <row r="783">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c r="AA783" s="40"/>
      <c r="AB783" s="40"/>
      <c r="AC783" s="40"/>
      <c r="AD783" s="40"/>
      <c r="AE783" s="40"/>
      <c r="AF783" s="40"/>
      <c r="AG783" s="40"/>
      <c r="AH783" s="40"/>
      <c r="AI783" s="40"/>
      <c r="AJ783" s="40"/>
      <c r="AK783" s="40"/>
      <c r="AL783" s="40"/>
      <c r="AM783" s="40"/>
      <c r="AN783" s="40"/>
      <c r="AO783" s="40"/>
      <c r="AP783" s="40"/>
      <c r="AQ783" s="40"/>
      <c r="AR783" s="40"/>
      <c r="AS783" s="40"/>
      <c r="AT783" s="40"/>
      <c r="AU783" s="40"/>
    </row>
    <row r="784">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c r="AA784" s="40"/>
      <c r="AB784" s="40"/>
      <c r="AC784" s="40"/>
      <c r="AD784" s="40"/>
      <c r="AE784" s="40"/>
      <c r="AF784" s="40"/>
      <c r="AG784" s="40"/>
      <c r="AH784" s="40"/>
      <c r="AI784" s="40"/>
      <c r="AJ784" s="40"/>
      <c r="AK784" s="40"/>
      <c r="AL784" s="40"/>
      <c r="AM784" s="40"/>
      <c r="AN784" s="40"/>
      <c r="AO784" s="40"/>
      <c r="AP784" s="40"/>
      <c r="AQ784" s="40"/>
      <c r="AR784" s="40"/>
      <c r="AS784" s="40"/>
      <c r="AT784" s="40"/>
      <c r="AU784" s="40"/>
    </row>
    <row r="785">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c r="AA785" s="40"/>
      <c r="AB785" s="40"/>
      <c r="AC785" s="40"/>
      <c r="AD785" s="40"/>
      <c r="AE785" s="40"/>
      <c r="AF785" s="40"/>
      <c r="AG785" s="40"/>
      <c r="AH785" s="40"/>
      <c r="AI785" s="40"/>
      <c r="AJ785" s="40"/>
      <c r="AK785" s="40"/>
      <c r="AL785" s="40"/>
      <c r="AM785" s="40"/>
      <c r="AN785" s="40"/>
      <c r="AO785" s="40"/>
      <c r="AP785" s="40"/>
      <c r="AQ785" s="40"/>
      <c r="AR785" s="40"/>
      <c r="AS785" s="40"/>
      <c r="AT785" s="40"/>
      <c r="AU785" s="40"/>
    </row>
    <row r="786">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c r="AA786" s="40"/>
      <c r="AB786" s="40"/>
      <c r="AC786" s="40"/>
      <c r="AD786" s="40"/>
      <c r="AE786" s="40"/>
      <c r="AF786" s="40"/>
      <c r="AG786" s="40"/>
      <c r="AH786" s="40"/>
      <c r="AI786" s="40"/>
      <c r="AJ786" s="40"/>
      <c r="AK786" s="40"/>
      <c r="AL786" s="40"/>
      <c r="AM786" s="40"/>
      <c r="AN786" s="40"/>
      <c r="AO786" s="40"/>
      <c r="AP786" s="40"/>
      <c r="AQ786" s="40"/>
      <c r="AR786" s="40"/>
      <c r="AS786" s="40"/>
      <c r="AT786" s="40"/>
      <c r="AU786" s="40"/>
    </row>
    <row r="787">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c r="AA787" s="40"/>
      <c r="AB787" s="40"/>
      <c r="AC787" s="40"/>
      <c r="AD787" s="40"/>
      <c r="AE787" s="40"/>
      <c r="AF787" s="40"/>
      <c r="AG787" s="40"/>
      <c r="AH787" s="40"/>
      <c r="AI787" s="40"/>
      <c r="AJ787" s="40"/>
      <c r="AK787" s="40"/>
      <c r="AL787" s="40"/>
      <c r="AM787" s="40"/>
      <c r="AN787" s="40"/>
      <c r="AO787" s="40"/>
      <c r="AP787" s="40"/>
      <c r="AQ787" s="40"/>
      <c r="AR787" s="40"/>
      <c r="AS787" s="40"/>
      <c r="AT787" s="40"/>
      <c r="AU787" s="40"/>
    </row>
    <row r="788">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c r="AB788" s="40"/>
      <c r="AC788" s="40"/>
      <c r="AD788" s="40"/>
      <c r="AE788" s="40"/>
      <c r="AF788" s="40"/>
      <c r="AG788" s="40"/>
      <c r="AH788" s="40"/>
      <c r="AI788" s="40"/>
      <c r="AJ788" s="40"/>
      <c r="AK788" s="40"/>
      <c r="AL788" s="40"/>
      <c r="AM788" s="40"/>
      <c r="AN788" s="40"/>
      <c r="AO788" s="40"/>
      <c r="AP788" s="40"/>
      <c r="AQ788" s="40"/>
      <c r="AR788" s="40"/>
      <c r="AS788" s="40"/>
      <c r="AT788" s="40"/>
      <c r="AU788" s="40"/>
    </row>
    <row r="789">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c r="AA789" s="40"/>
      <c r="AB789" s="40"/>
      <c r="AC789" s="40"/>
      <c r="AD789" s="40"/>
      <c r="AE789" s="40"/>
      <c r="AF789" s="40"/>
      <c r="AG789" s="40"/>
      <c r="AH789" s="40"/>
      <c r="AI789" s="40"/>
      <c r="AJ789" s="40"/>
      <c r="AK789" s="40"/>
      <c r="AL789" s="40"/>
      <c r="AM789" s="40"/>
      <c r="AN789" s="40"/>
      <c r="AO789" s="40"/>
      <c r="AP789" s="40"/>
      <c r="AQ789" s="40"/>
      <c r="AR789" s="40"/>
      <c r="AS789" s="40"/>
      <c r="AT789" s="40"/>
      <c r="AU789" s="40"/>
    </row>
    <row r="790">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c r="AA790" s="40"/>
      <c r="AB790" s="40"/>
      <c r="AC790" s="40"/>
      <c r="AD790" s="40"/>
      <c r="AE790" s="40"/>
      <c r="AF790" s="40"/>
      <c r="AG790" s="40"/>
      <c r="AH790" s="40"/>
      <c r="AI790" s="40"/>
      <c r="AJ790" s="40"/>
      <c r="AK790" s="40"/>
      <c r="AL790" s="40"/>
      <c r="AM790" s="40"/>
      <c r="AN790" s="40"/>
      <c r="AO790" s="40"/>
      <c r="AP790" s="40"/>
      <c r="AQ790" s="40"/>
      <c r="AR790" s="40"/>
      <c r="AS790" s="40"/>
      <c r="AT790" s="40"/>
      <c r="AU790" s="40"/>
    </row>
    <row r="791">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c r="AA791" s="40"/>
      <c r="AB791" s="40"/>
      <c r="AC791" s="40"/>
      <c r="AD791" s="40"/>
      <c r="AE791" s="40"/>
      <c r="AF791" s="40"/>
      <c r="AG791" s="40"/>
      <c r="AH791" s="40"/>
      <c r="AI791" s="40"/>
      <c r="AJ791" s="40"/>
      <c r="AK791" s="40"/>
      <c r="AL791" s="40"/>
      <c r="AM791" s="40"/>
      <c r="AN791" s="40"/>
      <c r="AO791" s="40"/>
      <c r="AP791" s="40"/>
      <c r="AQ791" s="40"/>
      <c r="AR791" s="40"/>
      <c r="AS791" s="40"/>
      <c r="AT791" s="40"/>
      <c r="AU791" s="40"/>
    </row>
    <row r="792">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c r="AA792" s="40"/>
      <c r="AB792" s="40"/>
      <c r="AC792" s="40"/>
      <c r="AD792" s="40"/>
      <c r="AE792" s="40"/>
      <c r="AF792" s="40"/>
      <c r="AG792" s="40"/>
      <c r="AH792" s="40"/>
      <c r="AI792" s="40"/>
      <c r="AJ792" s="40"/>
      <c r="AK792" s="40"/>
      <c r="AL792" s="40"/>
      <c r="AM792" s="40"/>
      <c r="AN792" s="40"/>
      <c r="AO792" s="40"/>
      <c r="AP792" s="40"/>
      <c r="AQ792" s="40"/>
      <c r="AR792" s="40"/>
      <c r="AS792" s="40"/>
      <c r="AT792" s="40"/>
      <c r="AU792" s="40"/>
    </row>
    <row r="793">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c r="AA793" s="40"/>
      <c r="AB793" s="40"/>
      <c r="AC793" s="40"/>
      <c r="AD793" s="40"/>
      <c r="AE793" s="40"/>
      <c r="AF793" s="40"/>
      <c r="AG793" s="40"/>
      <c r="AH793" s="40"/>
      <c r="AI793" s="40"/>
      <c r="AJ793" s="40"/>
      <c r="AK793" s="40"/>
      <c r="AL793" s="40"/>
      <c r="AM793" s="40"/>
      <c r="AN793" s="40"/>
      <c r="AO793" s="40"/>
      <c r="AP793" s="40"/>
      <c r="AQ793" s="40"/>
      <c r="AR793" s="40"/>
      <c r="AS793" s="40"/>
      <c r="AT793" s="40"/>
      <c r="AU793" s="40"/>
    </row>
    <row r="794">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c r="AA794" s="40"/>
      <c r="AB794" s="40"/>
      <c r="AC794" s="40"/>
      <c r="AD794" s="40"/>
      <c r="AE794" s="40"/>
      <c r="AF794" s="40"/>
      <c r="AG794" s="40"/>
      <c r="AH794" s="40"/>
      <c r="AI794" s="40"/>
      <c r="AJ794" s="40"/>
      <c r="AK794" s="40"/>
      <c r="AL794" s="40"/>
      <c r="AM794" s="40"/>
      <c r="AN794" s="40"/>
      <c r="AO794" s="40"/>
      <c r="AP794" s="40"/>
      <c r="AQ794" s="40"/>
      <c r="AR794" s="40"/>
      <c r="AS794" s="40"/>
      <c r="AT794" s="40"/>
      <c r="AU794" s="40"/>
    </row>
    <row r="795">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c r="AB795" s="40"/>
      <c r="AC795" s="40"/>
      <c r="AD795" s="40"/>
      <c r="AE795" s="40"/>
      <c r="AF795" s="40"/>
      <c r="AG795" s="40"/>
      <c r="AH795" s="40"/>
      <c r="AI795" s="40"/>
      <c r="AJ795" s="40"/>
      <c r="AK795" s="40"/>
      <c r="AL795" s="40"/>
      <c r="AM795" s="40"/>
      <c r="AN795" s="40"/>
      <c r="AO795" s="40"/>
      <c r="AP795" s="40"/>
      <c r="AQ795" s="40"/>
      <c r="AR795" s="40"/>
      <c r="AS795" s="40"/>
      <c r="AT795" s="40"/>
      <c r="AU795" s="40"/>
    </row>
    <row r="796">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c r="AA796" s="40"/>
      <c r="AB796" s="40"/>
      <c r="AC796" s="40"/>
      <c r="AD796" s="40"/>
      <c r="AE796" s="40"/>
      <c r="AF796" s="40"/>
      <c r="AG796" s="40"/>
      <c r="AH796" s="40"/>
      <c r="AI796" s="40"/>
      <c r="AJ796" s="40"/>
      <c r="AK796" s="40"/>
      <c r="AL796" s="40"/>
      <c r="AM796" s="40"/>
      <c r="AN796" s="40"/>
      <c r="AO796" s="40"/>
      <c r="AP796" s="40"/>
      <c r="AQ796" s="40"/>
      <c r="AR796" s="40"/>
      <c r="AS796" s="40"/>
      <c r="AT796" s="40"/>
      <c r="AU796" s="40"/>
    </row>
    <row r="797">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c r="AB797" s="40"/>
      <c r="AC797" s="40"/>
      <c r="AD797" s="40"/>
      <c r="AE797" s="40"/>
      <c r="AF797" s="40"/>
      <c r="AG797" s="40"/>
      <c r="AH797" s="40"/>
      <c r="AI797" s="40"/>
      <c r="AJ797" s="40"/>
      <c r="AK797" s="40"/>
      <c r="AL797" s="40"/>
      <c r="AM797" s="40"/>
      <c r="AN797" s="40"/>
      <c r="AO797" s="40"/>
      <c r="AP797" s="40"/>
      <c r="AQ797" s="40"/>
      <c r="AR797" s="40"/>
      <c r="AS797" s="40"/>
      <c r="AT797" s="40"/>
      <c r="AU797" s="40"/>
    </row>
    <row r="798">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c r="AA798" s="40"/>
      <c r="AB798" s="40"/>
      <c r="AC798" s="40"/>
      <c r="AD798" s="40"/>
      <c r="AE798" s="40"/>
      <c r="AF798" s="40"/>
      <c r="AG798" s="40"/>
      <c r="AH798" s="40"/>
      <c r="AI798" s="40"/>
      <c r="AJ798" s="40"/>
      <c r="AK798" s="40"/>
      <c r="AL798" s="40"/>
      <c r="AM798" s="40"/>
      <c r="AN798" s="40"/>
      <c r="AO798" s="40"/>
      <c r="AP798" s="40"/>
      <c r="AQ798" s="40"/>
      <c r="AR798" s="40"/>
      <c r="AS798" s="40"/>
      <c r="AT798" s="40"/>
      <c r="AU798" s="40"/>
    </row>
    <row r="799">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c r="AA799" s="40"/>
      <c r="AB799" s="40"/>
      <c r="AC799" s="40"/>
      <c r="AD799" s="40"/>
      <c r="AE799" s="40"/>
      <c r="AF799" s="40"/>
      <c r="AG799" s="40"/>
      <c r="AH799" s="40"/>
      <c r="AI799" s="40"/>
      <c r="AJ799" s="40"/>
      <c r="AK799" s="40"/>
      <c r="AL799" s="40"/>
      <c r="AM799" s="40"/>
      <c r="AN799" s="40"/>
      <c r="AO799" s="40"/>
      <c r="AP799" s="40"/>
      <c r="AQ799" s="40"/>
      <c r="AR799" s="40"/>
      <c r="AS799" s="40"/>
      <c r="AT799" s="40"/>
      <c r="AU799" s="40"/>
    </row>
    <row r="800">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c r="AA800" s="40"/>
      <c r="AB800" s="40"/>
      <c r="AC800" s="40"/>
      <c r="AD800" s="40"/>
      <c r="AE800" s="40"/>
      <c r="AF800" s="40"/>
      <c r="AG800" s="40"/>
      <c r="AH800" s="40"/>
      <c r="AI800" s="40"/>
      <c r="AJ800" s="40"/>
      <c r="AK800" s="40"/>
      <c r="AL800" s="40"/>
      <c r="AM800" s="40"/>
      <c r="AN800" s="40"/>
      <c r="AO800" s="40"/>
      <c r="AP800" s="40"/>
      <c r="AQ800" s="40"/>
      <c r="AR800" s="40"/>
      <c r="AS800" s="40"/>
      <c r="AT800" s="40"/>
      <c r="AU800" s="40"/>
    </row>
    <row r="801">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c r="AA801" s="40"/>
      <c r="AB801" s="40"/>
      <c r="AC801" s="40"/>
      <c r="AD801" s="40"/>
      <c r="AE801" s="40"/>
      <c r="AF801" s="40"/>
      <c r="AG801" s="40"/>
      <c r="AH801" s="40"/>
      <c r="AI801" s="40"/>
      <c r="AJ801" s="40"/>
      <c r="AK801" s="40"/>
      <c r="AL801" s="40"/>
      <c r="AM801" s="40"/>
      <c r="AN801" s="40"/>
      <c r="AO801" s="40"/>
      <c r="AP801" s="40"/>
      <c r="AQ801" s="40"/>
      <c r="AR801" s="40"/>
      <c r="AS801" s="40"/>
      <c r="AT801" s="40"/>
      <c r="AU801" s="40"/>
    </row>
    <row r="802">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c r="AA802" s="40"/>
      <c r="AB802" s="40"/>
      <c r="AC802" s="40"/>
      <c r="AD802" s="40"/>
      <c r="AE802" s="40"/>
      <c r="AF802" s="40"/>
      <c r="AG802" s="40"/>
      <c r="AH802" s="40"/>
      <c r="AI802" s="40"/>
      <c r="AJ802" s="40"/>
      <c r="AK802" s="40"/>
      <c r="AL802" s="40"/>
      <c r="AM802" s="40"/>
      <c r="AN802" s="40"/>
      <c r="AO802" s="40"/>
      <c r="AP802" s="40"/>
      <c r="AQ802" s="40"/>
      <c r="AR802" s="40"/>
      <c r="AS802" s="40"/>
      <c r="AT802" s="40"/>
      <c r="AU802" s="40"/>
    </row>
    <row r="803">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c r="AA803" s="40"/>
      <c r="AB803" s="40"/>
      <c r="AC803" s="40"/>
      <c r="AD803" s="40"/>
      <c r="AE803" s="40"/>
      <c r="AF803" s="40"/>
      <c r="AG803" s="40"/>
      <c r="AH803" s="40"/>
      <c r="AI803" s="40"/>
      <c r="AJ803" s="40"/>
      <c r="AK803" s="40"/>
      <c r="AL803" s="40"/>
      <c r="AM803" s="40"/>
      <c r="AN803" s="40"/>
      <c r="AO803" s="40"/>
      <c r="AP803" s="40"/>
      <c r="AQ803" s="40"/>
      <c r="AR803" s="40"/>
      <c r="AS803" s="40"/>
      <c r="AT803" s="40"/>
      <c r="AU803" s="40"/>
    </row>
    <row r="804">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c r="AB804" s="40"/>
      <c r="AC804" s="40"/>
      <c r="AD804" s="40"/>
      <c r="AE804" s="40"/>
      <c r="AF804" s="40"/>
      <c r="AG804" s="40"/>
      <c r="AH804" s="40"/>
      <c r="AI804" s="40"/>
      <c r="AJ804" s="40"/>
      <c r="AK804" s="40"/>
      <c r="AL804" s="40"/>
      <c r="AM804" s="40"/>
      <c r="AN804" s="40"/>
      <c r="AO804" s="40"/>
      <c r="AP804" s="40"/>
      <c r="AQ804" s="40"/>
      <c r="AR804" s="40"/>
      <c r="AS804" s="40"/>
      <c r="AT804" s="40"/>
      <c r="AU804" s="40"/>
    </row>
    <row r="805">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c r="AA805" s="40"/>
      <c r="AB805" s="40"/>
      <c r="AC805" s="40"/>
      <c r="AD805" s="40"/>
      <c r="AE805" s="40"/>
      <c r="AF805" s="40"/>
      <c r="AG805" s="40"/>
      <c r="AH805" s="40"/>
      <c r="AI805" s="40"/>
      <c r="AJ805" s="40"/>
      <c r="AK805" s="40"/>
      <c r="AL805" s="40"/>
      <c r="AM805" s="40"/>
      <c r="AN805" s="40"/>
      <c r="AO805" s="40"/>
      <c r="AP805" s="40"/>
      <c r="AQ805" s="40"/>
      <c r="AR805" s="40"/>
      <c r="AS805" s="40"/>
      <c r="AT805" s="40"/>
      <c r="AU805" s="40"/>
    </row>
    <row r="806">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c r="AB806" s="40"/>
      <c r="AC806" s="40"/>
      <c r="AD806" s="40"/>
      <c r="AE806" s="40"/>
      <c r="AF806" s="40"/>
      <c r="AG806" s="40"/>
      <c r="AH806" s="40"/>
      <c r="AI806" s="40"/>
      <c r="AJ806" s="40"/>
      <c r="AK806" s="40"/>
      <c r="AL806" s="40"/>
      <c r="AM806" s="40"/>
      <c r="AN806" s="40"/>
      <c r="AO806" s="40"/>
      <c r="AP806" s="40"/>
      <c r="AQ806" s="40"/>
      <c r="AR806" s="40"/>
      <c r="AS806" s="40"/>
      <c r="AT806" s="40"/>
      <c r="AU806" s="40"/>
    </row>
    <row r="807">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c r="AA807" s="40"/>
      <c r="AB807" s="40"/>
      <c r="AC807" s="40"/>
      <c r="AD807" s="40"/>
      <c r="AE807" s="40"/>
      <c r="AF807" s="40"/>
      <c r="AG807" s="40"/>
      <c r="AH807" s="40"/>
      <c r="AI807" s="40"/>
      <c r="AJ807" s="40"/>
      <c r="AK807" s="40"/>
      <c r="AL807" s="40"/>
      <c r="AM807" s="40"/>
      <c r="AN807" s="40"/>
      <c r="AO807" s="40"/>
      <c r="AP807" s="40"/>
      <c r="AQ807" s="40"/>
      <c r="AR807" s="40"/>
      <c r="AS807" s="40"/>
      <c r="AT807" s="40"/>
      <c r="AU807" s="40"/>
    </row>
    <row r="808">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c r="AD808" s="40"/>
      <c r="AE808" s="40"/>
      <c r="AF808" s="40"/>
      <c r="AG808" s="40"/>
      <c r="AH808" s="40"/>
      <c r="AI808" s="40"/>
      <c r="AJ808" s="40"/>
      <c r="AK808" s="40"/>
      <c r="AL808" s="40"/>
      <c r="AM808" s="40"/>
      <c r="AN808" s="40"/>
      <c r="AO808" s="40"/>
      <c r="AP808" s="40"/>
      <c r="AQ808" s="40"/>
      <c r="AR808" s="40"/>
      <c r="AS808" s="40"/>
      <c r="AT808" s="40"/>
      <c r="AU808" s="40"/>
    </row>
    <row r="809">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c r="AB809" s="40"/>
      <c r="AC809" s="40"/>
      <c r="AD809" s="40"/>
      <c r="AE809" s="40"/>
      <c r="AF809" s="40"/>
      <c r="AG809" s="40"/>
      <c r="AH809" s="40"/>
      <c r="AI809" s="40"/>
      <c r="AJ809" s="40"/>
      <c r="AK809" s="40"/>
      <c r="AL809" s="40"/>
      <c r="AM809" s="40"/>
      <c r="AN809" s="40"/>
      <c r="AO809" s="40"/>
      <c r="AP809" s="40"/>
      <c r="AQ809" s="40"/>
      <c r="AR809" s="40"/>
      <c r="AS809" s="40"/>
      <c r="AT809" s="40"/>
      <c r="AU809" s="40"/>
    </row>
    <row r="810">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c r="AA810" s="40"/>
      <c r="AB810" s="40"/>
      <c r="AC810" s="40"/>
      <c r="AD810" s="40"/>
      <c r="AE810" s="40"/>
      <c r="AF810" s="40"/>
      <c r="AG810" s="40"/>
      <c r="AH810" s="40"/>
      <c r="AI810" s="40"/>
      <c r="AJ810" s="40"/>
      <c r="AK810" s="40"/>
      <c r="AL810" s="40"/>
      <c r="AM810" s="40"/>
      <c r="AN810" s="40"/>
      <c r="AO810" s="40"/>
      <c r="AP810" s="40"/>
      <c r="AQ810" s="40"/>
      <c r="AR810" s="40"/>
      <c r="AS810" s="40"/>
      <c r="AT810" s="40"/>
      <c r="AU810" s="40"/>
    </row>
    <row r="811">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c r="AA811" s="40"/>
      <c r="AB811" s="40"/>
      <c r="AC811" s="40"/>
      <c r="AD811" s="40"/>
      <c r="AE811" s="40"/>
      <c r="AF811" s="40"/>
      <c r="AG811" s="40"/>
      <c r="AH811" s="40"/>
      <c r="AI811" s="40"/>
      <c r="AJ811" s="40"/>
      <c r="AK811" s="40"/>
      <c r="AL811" s="40"/>
      <c r="AM811" s="40"/>
      <c r="AN811" s="40"/>
      <c r="AO811" s="40"/>
      <c r="AP811" s="40"/>
      <c r="AQ811" s="40"/>
      <c r="AR811" s="40"/>
      <c r="AS811" s="40"/>
      <c r="AT811" s="40"/>
      <c r="AU811" s="40"/>
    </row>
    <row r="812">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c r="AB812" s="40"/>
      <c r="AC812" s="40"/>
      <c r="AD812" s="40"/>
      <c r="AE812" s="40"/>
      <c r="AF812" s="40"/>
      <c r="AG812" s="40"/>
      <c r="AH812" s="40"/>
      <c r="AI812" s="40"/>
      <c r="AJ812" s="40"/>
      <c r="AK812" s="40"/>
      <c r="AL812" s="40"/>
      <c r="AM812" s="40"/>
      <c r="AN812" s="40"/>
      <c r="AO812" s="40"/>
      <c r="AP812" s="40"/>
      <c r="AQ812" s="40"/>
      <c r="AR812" s="40"/>
      <c r="AS812" s="40"/>
      <c r="AT812" s="40"/>
      <c r="AU812" s="40"/>
    </row>
    <row r="813">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c r="AA813" s="40"/>
      <c r="AB813" s="40"/>
      <c r="AC813" s="40"/>
      <c r="AD813" s="40"/>
      <c r="AE813" s="40"/>
      <c r="AF813" s="40"/>
      <c r="AG813" s="40"/>
      <c r="AH813" s="40"/>
      <c r="AI813" s="40"/>
      <c r="AJ813" s="40"/>
      <c r="AK813" s="40"/>
      <c r="AL813" s="40"/>
      <c r="AM813" s="40"/>
      <c r="AN813" s="40"/>
      <c r="AO813" s="40"/>
      <c r="AP813" s="40"/>
      <c r="AQ813" s="40"/>
      <c r="AR813" s="40"/>
      <c r="AS813" s="40"/>
      <c r="AT813" s="40"/>
      <c r="AU813" s="40"/>
    </row>
    <row r="814">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c r="AB814" s="40"/>
      <c r="AC814" s="40"/>
      <c r="AD814" s="40"/>
      <c r="AE814" s="40"/>
      <c r="AF814" s="40"/>
      <c r="AG814" s="40"/>
      <c r="AH814" s="40"/>
      <c r="AI814" s="40"/>
      <c r="AJ814" s="40"/>
      <c r="AK814" s="40"/>
      <c r="AL814" s="40"/>
      <c r="AM814" s="40"/>
      <c r="AN814" s="40"/>
      <c r="AO814" s="40"/>
      <c r="AP814" s="40"/>
      <c r="AQ814" s="40"/>
      <c r="AR814" s="40"/>
      <c r="AS814" s="40"/>
      <c r="AT814" s="40"/>
      <c r="AU814" s="40"/>
    </row>
    <row r="815">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c r="AA815" s="40"/>
      <c r="AB815" s="40"/>
      <c r="AC815" s="40"/>
      <c r="AD815" s="40"/>
      <c r="AE815" s="40"/>
      <c r="AF815" s="40"/>
      <c r="AG815" s="40"/>
      <c r="AH815" s="40"/>
      <c r="AI815" s="40"/>
      <c r="AJ815" s="40"/>
      <c r="AK815" s="40"/>
      <c r="AL815" s="40"/>
      <c r="AM815" s="40"/>
      <c r="AN815" s="40"/>
      <c r="AO815" s="40"/>
      <c r="AP815" s="40"/>
      <c r="AQ815" s="40"/>
      <c r="AR815" s="40"/>
      <c r="AS815" s="40"/>
      <c r="AT815" s="40"/>
      <c r="AU815" s="40"/>
    </row>
    <row r="816">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c r="AA816" s="40"/>
      <c r="AB816" s="40"/>
      <c r="AC816" s="40"/>
      <c r="AD816" s="40"/>
      <c r="AE816" s="40"/>
      <c r="AF816" s="40"/>
      <c r="AG816" s="40"/>
      <c r="AH816" s="40"/>
      <c r="AI816" s="40"/>
      <c r="AJ816" s="40"/>
      <c r="AK816" s="40"/>
      <c r="AL816" s="40"/>
      <c r="AM816" s="40"/>
      <c r="AN816" s="40"/>
      <c r="AO816" s="40"/>
      <c r="AP816" s="40"/>
      <c r="AQ816" s="40"/>
      <c r="AR816" s="40"/>
      <c r="AS816" s="40"/>
      <c r="AT816" s="40"/>
      <c r="AU816" s="40"/>
    </row>
    <row r="817">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c r="AA817" s="40"/>
      <c r="AB817" s="40"/>
      <c r="AC817" s="40"/>
      <c r="AD817" s="40"/>
      <c r="AE817" s="40"/>
      <c r="AF817" s="40"/>
      <c r="AG817" s="40"/>
      <c r="AH817" s="40"/>
      <c r="AI817" s="40"/>
      <c r="AJ817" s="40"/>
      <c r="AK817" s="40"/>
      <c r="AL817" s="40"/>
      <c r="AM817" s="40"/>
      <c r="AN817" s="40"/>
      <c r="AO817" s="40"/>
      <c r="AP817" s="40"/>
      <c r="AQ817" s="40"/>
      <c r="AR817" s="40"/>
      <c r="AS817" s="40"/>
      <c r="AT817" s="40"/>
      <c r="AU817" s="40"/>
    </row>
    <row r="818">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c r="AA818" s="40"/>
      <c r="AB818" s="40"/>
      <c r="AC818" s="40"/>
      <c r="AD818" s="40"/>
      <c r="AE818" s="40"/>
      <c r="AF818" s="40"/>
      <c r="AG818" s="40"/>
      <c r="AH818" s="40"/>
      <c r="AI818" s="40"/>
      <c r="AJ818" s="40"/>
      <c r="AK818" s="40"/>
      <c r="AL818" s="40"/>
      <c r="AM818" s="40"/>
      <c r="AN818" s="40"/>
      <c r="AO818" s="40"/>
      <c r="AP818" s="40"/>
      <c r="AQ818" s="40"/>
      <c r="AR818" s="40"/>
      <c r="AS818" s="40"/>
      <c r="AT818" s="40"/>
      <c r="AU818" s="40"/>
    </row>
    <row r="819">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c r="AA819" s="40"/>
      <c r="AB819" s="40"/>
      <c r="AC819" s="40"/>
      <c r="AD819" s="40"/>
      <c r="AE819" s="40"/>
      <c r="AF819" s="40"/>
      <c r="AG819" s="40"/>
      <c r="AH819" s="40"/>
      <c r="AI819" s="40"/>
      <c r="AJ819" s="40"/>
      <c r="AK819" s="40"/>
      <c r="AL819" s="40"/>
      <c r="AM819" s="40"/>
      <c r="AN819" s="40"/>
      <c r="AO819" s="40"/>
      <c r="AP819" s="40"/>
      <c r="AQ819" s="40"/>
      <c r="AR819" s="40"/>
      <c r="AS819" s="40"/>
      <c r="AT819" s="40"/>
      <c r="AU819" s="40"/>
    </row>
    <row r="820">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c r="AA820" s="40"/>
      <c r="AB820" s="40"/>
      <c r="AC820" s="40"/>
      <c r="AD820" s="40"/>
      <c r="AE820" s="40"/>
      <c r="AF820" s="40"/>
      <c r="AG820" s="40"/>
      <c r="AH820" s="40"/>
      <c r="AI820" s="40"/>
      <c r="AJ820" s="40"/>
      <c r="AK820" s="40"/>
      <c r="AL820" s="40"/>
      <c r="AM820" s="40"/>
      <c r="AN820" s="40"/>
      <c r="AO820" s="40"/>
      <c r="AP820" s="40"/>
      <c r="AQ820" s="40"/>
      <c r="AR820" s="40"/>
      <c r="AS820" s="40"/>
      <c r="AT820" s="40"/>
      <c r="AU820" s="40"/>
    </row>
    <row r="821">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c r="AA821" s="40"/>
      <c r="AB821" s="40"/>
      <c r="AC821" s="40"/>
      <c r="AD821" s="40"/>
      <c r="AE821" s="40"/>
      <c r="AF821" s="40"/>
      <c r="AG821" s="40"/>
      <c r="AH821" s="40"/>
      <c r="AI821" s="40"/>
      <c r="AJ821" s="40"/>
      <c r="AK821" s="40"/>
      <c r="AL821" s="40"/>
      <c r="AM821" s="40"/>
      <c r="AN821" s="40"/>
      <c r="AO821" s="40"/>
      <c r="AP821" s="40"/>
      <c r="AQ821" s="40"/>
      <c r="AR821" s="40"/>
      <c r="AS821" s="40"/>
      <c r="AT821" s="40"/>
      <c r="AU821" s="40"/>
    </row>
    <row r="822">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c r="AA822" s="40"/>
      <c r="AB822" s="40"/>
      <c r="AC822" s="40"/>
      <c r="AD822" s="40"/>
      <c r="AE822" s="40"/>
      <c r="AF822" s="40"/>
      <c r="AG822" s="40"/>
      <c r="AH822" s="40"/>
      <c r="AI822" s="40"/>
      <c r="AJ822" s="40"/>
      <c r="AK822" s="40"/>
      <c r="AL822" s="40"/>
      <c r="AM822" s="40"/>
      <c r="AN822" s="40"/>
      <c r="AO822" s="40"/>
      <c r="AP822" s="40"/>
      <c r="AQ822" s="40"/>
      <c r="AR822" s="40"/>
      <c r="AS822" s="40"/>
      <c r="AT822" s="40"/>
      <c r="AU822" s="40"/>
    </row>
    <row r="823">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c r="AA823" s="40"/>
      <c r="AB823" s="40"/>
      <c r="AC823" s="40"/>
      <c r="AD823" s="40"/>
      <c r="AE823" s="40"/>
      <c r="AF823" s="40"/>
      <c r="AG823" s="40"/>
      <c r="AH823" s="40"/>
      <c r="AI823" s="40"/>
      <c r="AJ823" s="40"/>
      <c r="AK823" s="40"/>
      <c r="AL823" s="40"/>
      <c r="AM823" s="40"/>
      <c r="AN823" s="40"/>
      <c r="AO823" s="40"/>
      <c r="AP823" s="40"/>
      <c r="AQ823" s="40"/>
      <c r="AR823" s="40"/>
      <c r="AS823" s="40"/>
      <c r="AT823" s="40"/>
      <c r="AU823" s="40"/>
    </row>
    <row r="824">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c r="AA824" s="40"/>
      <c r="AB824" s="40"/>
      <c r="AC824" s="40"/>
      <c r="AD824" s="40"/>
      <c r="AE824" s="40"/>
      <c r="AF824" s="40"/>
      <c r="AG824" s="40"/>
      <c r="AH824" s="40"/>
      <c r="AI824" s="40"/>
      <c r="AJ824" s="40"/>
      <c r="AK824" s="40"/>
      <c r="AL824" s="40"/>
      <c r="AM824" s="40"/>
      <c r="AN824" s="40"/>
      <c r="AO824" s="40"/>
      <c r="AP824" s="40"/>
      <c r="AQ824" s="40"/>
      <c r="AR824" s="40"/>
      <c r="AS824" s="40"/>
      <c r="AT824" s="40"/>
      <c r="AU824" s="40"/>
    </row>
    <row r="825">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c r="AA825" s="40"/>
      <c r="AB825" s="40"/>
      <c r="AC825" s="40"/>
      <c r="AD825" s="40"/>
      <c r="AE825" s="40"/>
      <c r="AF825" s="40"/>
      <c r="AG825" s="40"/>
      <c r="AH825" s="40"/>
      <c r="AI825" s="40"/>
      <c r="AJ825" s="40"/>
      <c r="AK825" s="40"/>
      <c r="AL825" s="40"/>
      <c r="AM825" s="40"/>
      <c r="AN825" s="40"/>
      <c r="AO825" s="40"/>
      <c r="AP825" s="40"/>
      <c r="AQ825" s="40"/>
      <c r="AR825" s="40"/>
      <c r="AS825" s="40"/>
      <c r="AT825" s="40"/>
      <c r="AU825" s="40"/>
    </row>
    <row r="826">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c r="AA826" s="40"/>
      <c r="AB826" s="40"/>
      <c r="AC826" s="40"/>
      <c r="AD826" s="40"/>
      <c r="AE826" s="40"/>
      <c r="AF826" s="40"/>
      <c r="AG826" s="40"/>
      <c r="AH826" s="40"/>
      <c r="AI826" s="40"/>
      <c r="AJ826" s="40"/>
      <c r="AK826" s="40"/>
      <c r="AL826" s="40"/>
      <c r="AM826" s="40"/>
      <c r="AN826" s="40"/>
      <c r="AO826" s="40"/>
      <c r="AP826" s="40"/>
      <c r="AQ826" s="40"/>
      <c r="AR826" s="40"/>
      <c r="AS826" s="40"/>
      <c r="AT826" s="40"/>
      <c r="AU826" s="40"/>
    </row>
    <row r="827">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c r="AA827" s="40"/>
      <c r="AB827" s="40"/>
      <c r="AC827" s="40"/>
      <c r="AD827" s="40"/>
      <c r="AE827" s="40"/>
      <c r="AF827" s="40"/>
      <c r="AG827" s="40"/>
      <c r="AH827" s="40"/>
      <c r="AI827" s="40"/>
      <c r="AJ827" s="40"/>
      <c r="AK827" s="40"/>
      <c r="AL827" s="40"/>
      <c r="AM827" s="40"/>
      <c r="AN827" s="40"/>
      <c r="AO827" s="40"/>
      <c r="AP827" s="40"/>
      <c r="AQ827" s="40"/>
      <c r="AR827" s="40"/>
      <c r="AS827" s="40"/>
      <c r="AT827" s="40"/>
      <c r="AU827" s="40"/>
    </row>
    <row r="828">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c r="AB828" s="40"/>
      <c r="AC828" s="40"/>
      <c r="AD828" s="40"/>
      <c r="AE828" s="40"/>
      <c r="AF828" s="40"/>
      <c r="AG828" s="40"/>
      <c r="AH828" s="40"/>
      <c r="AI828" s="40"/>
      <c r="AJ828" s="40"/>
      <c r="AK828" s="40"/>
      <c r="AL828" s="40"/>
      <c r="AM828" s="40"/>
      <c r="AN828" s="40"/>
      <c r="AO828" s="40"/>
      <c r="AP828" s="40"/>
      <c r="AQ828" s="40"/>
      <c r="AR828" s="40"/>
      <c r="AS828" s="40"/>
      <c r="AT828" s="40"/>
      <c r="AU828" s="40"/>
    </row>
    <row r="829">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c r="AB829" s="40"/>
      <c r="AC829" s="40"/>
      <c r="AD829" s="40"/>
      <c r="AE829" s="40"/>
      <c r="AF829" s="40"/>
      <c r="AG829" s="40"/>
      <c r="AH829" s="40"/>
      <c r="AI829" s="40"/>
      <c r="AJ829" s="40"/>
      <c r="AK829" s="40"/>
      <c r="AL829" s="40"/>
      <c r="AM829" s="40"/>
      <c r="AN829" s="40"/>
      <c r="AO829" s="40"/>
      <c r="AP829" s="40"/>
      <c r="AQ829" s="40"/>
      <c r="AR829" s="40"/>
      <c r="AS829" s="40"/>
      <c r="AT829" s="40"/>
      <c r="AU829" s="40"/>
    </row>
    <row r="830">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c r="AA830" s="40"/>
      <c r="AB830" s="40"/>
      <c r="AC830" s="40"/>
      <c r="AD830" s="40"/>
      <c r="AE830" s="40"/>
      <c r="AF830" s="40"/>
      <c r="AG830" s="40"/>
      <c r="AH830" s="40"/>
      <c r="AI830" s="40"/>
      <c r="AJ830" s="40"/>
      <c r="AK830" s="40"/>
      <c r="AL830" s="40"/>
      <c r="AM830" s="40"/>
      <c r="AN830" s="40"/>
      <c r="AO830" s="40"/>
      <c r="AP830" s="40"/>
      <c r="AQ830" s="40"/>
      <c r="AR830" s="40"/>
      <c r="AS830" s="40"/>
      <c r="AT830" s="40"/>
      <c r="AU830" s="40"/>
    </row>
    <row r="831">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c r="AA831" s="40"/>
      <c r="AB831" s="40"/>
      <c r="AC831" s="40"/>
      <c r="AD831" s="40"/>
      <c r="AE831" s="40"/>
      <c r="AF831" s="40"/>
      <c r="AG831" s="40"/>
      <c r="AH831" s="40"/>
      <c r="AI831" s="40"/>
      <c r="AJ831" s="40"/>
      <c r="AK831" s="40"/>
      <c r="AL831" s="40"/>
      <c r="AM831" s="40"/>
      <c r="AN831" s="40"/>
      <c r="AO831" s="40"/>
      <c r="AP831" s="40"/>
      <c r="AQ831" s="40"/>
      <c r="AR831" s="40"/>
      <c r="AS831" s="40"/>
      <c r="AT831" s="40"/>
      <c r="AU831" s="40"/>
    </row>
    <row r="832">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c r="AA832" s="40"/>
      <c r="AB832" s="40"/>
      <c r="AC832" s="40"/>
      <c r="AD832" s="40"/>
      <c r="AE832" s="40"/>
      <c r="AF832" s="40"/>
      <c r="AG832" s="40"/>
      <c r="AH832" s="40"/>
      <c r="AI832" s="40"/>
      <c r="AJ832" s="40"/>
      <c r="AK832" s="40"/>
      <c r="AL832" s="40"/>
      <c r="AM832" s="40"/>
      <c r="AN832" s="40"/>
      <c r="AO832" s="40"/>
      <c r="AP832" s="40"/>
      <c r="AQ832" s="40"/>
      <c r="AR832" s="40"/>
      <c r="AS832" s="40"/>
      <c r="AT832" s="40"/>
      <c r="AU832" s="40"/>
    </row>
    <row r="833">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c r="AA833" s="40"/>
      <c r="AB833" s="40"/>
      <c r="AC833" s="40"/>
      <c r="AD833" s="40"/>
      <c r="AE833" s="40"/>
      <c r="AF833" s="40"/>
      <c r="AG833" s="40"/>
      <c r="AH833" s="40"/>
      <c r="AI833" s="40"/>
      <c r="AJ833" s="40"/>
      <c r="AK833" s="40"/>
      <c r="AL833" s="40"/>
      <c r="AM833" s="40"/>
      <c r="AN833" s="40"/>
      <c r="AO833" s="40"/>
      <c r="AP833" s="40"/>
      <c r="AQ833" s="40"/>
      <c r="AR833" s="40"/>
      <c r="AS833" s="40"/>
      <c r="AT833" s="40"/>
      <c r="AU833" s="40"/>
    </row>
    <row r="834">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c r="AA834" s="40"/>
      <c r="AB834" s="40"/>
      <c r="AC834" s="40"/>
      <c r="AD834" s="40"/>
      <c r="AE834" s="40"/>
      <c r="AF834" s="40"/>
      <c r="AG834" s="40"/>
      <c r="AH834" s="40"/>
      <c r="AI834" s="40"/>
      <c r="AJ834" s="40"/>
      <c r="AK834" s="40"/>
      <c r="AL834" s="40"/>
      <c r="AM834" s="40"/>
      <c r="AN834" s="40"/>
      <c r="AO834" s="40"/>
      <c r="AP834" s="40"/>
      <c r="AQ834" s="40"/>
      <c r="AR834" s="40"/>
      <c r="AS834" s="40"/>
      <c r="AT834" s="40"/>
      <c r="AU834" s="40"/>
    </row>
    <row r="835">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c r="AA835" s="40"/>
      <c r="AB835" s="40"/>
      <c r="AC835" s="40"/>
      <c r="AD835" s="40"/>
      <c r="AE835" s="40"/>
      <c r="AF835" s="40"/>
      <c r="AG835" s="40"/>
      <c r="AH835" s="40"/>
      <c r="AI835" s="40"/>
      <c r="AJ835" s="40"/>
      <c r="AK835" s="40"/>
      <c r="AL835" s="40"/>
      <c r="AM835" s="40"/>
      <c r="AN835" s="40"/>
      <c r="AO835" s="40"/>
      <c r="AP835" s="40"/>
      <c r="AQ835" s="40"/>
      <c r="AR835" s="40"/>
      <c r="AS835" s="40"/>
      <c r="AT835" s="40"/>
      <c r="AU835" s="40"/>
    </row>
    <row r="836">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c r="AA836" s="40"/>
      <c r="AB836" s="40"/>
      <c r="AC836" s="40"/>
      <c r="AD836" s="40"/>
      <c r="AE836" s="40"/>
      <c r="AF836" s="40"/>
      <c r="AG836" s="40"/>
      <c r="AH836" s="40"/>
      <c r="AI836" s="40"/>
      <c r="AJ836" s="40"/>
      <c r="AK836" s="40"/>
      <c r="AL836" s="40"/>
      <c r="AM836" s="40"/>
      <c r="AN836" s="40"/>
      <c r="AO836" s="40"/>
      <c r="AP836" s="40"/>
      <c r="AQ836" s="40"/>
      <c r="AR836" s="40"/>
      <c r="AS836" s="40"/>
      <c r="AT836" s="40"/>
      <c r="AU836" s="40"/>
    </row>
    <row r="837">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c r="AA837" s="40"/>
      <c r="AB837" s="40"/>
      <c r="AC837" s="40"/>
      <c r="AD837" s="40"/>
      <c r="AE837" s="40"/>
      <c r="AF837" s="40"/>
      <c r="AG837" s="40"/>
      <c r="AH837" s="40"/>
      <c r="AI837" s="40"/>
      <c r="AJ837" s="40"/>
      <c r="AK837" s="40"/>
      <c r="AL837" s="40"/>
      <c r="AM837" s="40"/>
      <c r="AN837" s="40"/>
      <c r="AO837" s="40"/>
      <c r="AP837" s="40"/>
      <c r="AQ837" s="40"/>
      <c r="AR837" s="40"/>
      <c r="AS837" s="40"/>
      <c r="AT837" s="40"/>
      <c r="AU837" s="40"/>
    </row>
    <row r="838">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c r="AB838" s="40"/>
      <c r="AC838" s="40"/>
      <c r="AD838" s="40"/>
      <c r="AE838" s="40"/>
      <c r="AF838" s="40"/>
      <c r="AG838" s="40"/>
      <c r="AH838" s="40"/>
      <c r="AI838" s="40"/>
      <c r="AJ838" s="40"/>
      <c r="AK838" s="40"/>
      <c r="AL838" s="40"/>
      <c r="AM838" s="40"/>
      <c r="AN838" s="40"/>
      <c r="AO838" s="40"/>
      <c r="AP838" s="40"/>
      <c r="AQ838" s="40"/>
      <c r="AR838" s="40"/>
      <c r="AS838" s="40"/>
      <c r="AT838" s="40"/>
      <c r="AU838" s="40"/>
    </row>
    <row r="839">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c r="AD839" s="40"/>
      <c r="AE839" s="40"/>
      <c r="AF839" s="40"/>
      <c r="AG839" s="40"/>
      <c r="AH839" s="40"/>
      <c r="AI839" s="40"/>
      <c r="AJ839" s="40"/>
      <c r="AK839" s="40"/>
      <c r="AL839" s="40"/>
      <c r="AM839" s="40"/>
      <c r="AN839" s="40"/>
      <c r="AO839" s="40"/>
      <c r="AP839" s="40"/>
      <c r="AQ839" s="40"/>
      <c r="AR839" s="40"/>
      <c r="AS839" s="40"/>
      <c r="AT839" s="40"/>
      <c r="AU839" s="40"/>
    </row>
    <row r="840">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c r="AA840" s="40"/>
      <c r="AB840" s="40"/>
      <c r="AC840" s="40"/>
      <c r="AD840" s="40"/>
      <c r="AE840" s="40"/>
      <c r="AF840" s="40"/>
      <c r="AG840" s="40"/>
      <c r="AH840" s="40"/>
      <c r="AI840" s="40"/>
      <c r="AJ840" s="40"/>
      <c r="AK840" s="40"/>
      <c r="AL840" s="40"/>
      <c r="AM840" s="40"/>
      <c r="AN840" s="40"/>
      <c r="AO840" s="40"/>
      <c r="AP840" s="40"/>
      <c r="AQ840" s="40"/>
      <c r="AR840" s="40"/>
      <c r="AS840" s="40"/>
      <c r="AT840" s="40"/>
      <c r="AU840" s="40"/>
    </row>
    <row r="841">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c r="AA841" s="40"/>
      <c r="AB841" s="40"/>
      <c r="AC841" s="40"/>
      <c r="AD841" s="40"/>
      <c r="AE841" s="40"/>
      <c r="AF841" s="40"/>
      <c r="AG841" s="40"/>
      <c r="AH841" s="40"/>
      <c r="AI841" s="40"/>
      <c r="AJ841" s="40"/>
      <c r="AK841" s="40"/>
      <c r="AL841" s="40"/>
      <c r="AM841" s="40"/>
      <c r="AN841" s="40"/>
      <c r="AO841" s="40"/>
      <c r="AP841" s="40"/>
      <c r="AQ841" s="40"/>
      <c r="AR841" s="40"/>
      <c r="AS841" s="40"/>
      <c r="AT841" s="40"/>
      <c r="AU841" s="40"/>
    </row>
    <row r="842">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c r="AA842" s="40"/>
      <c r="AB842" s="40"/>
      <c r="AC842" s="40"/>
      <c r="AD842" s="40"/>
      <c r="AE842" s="40"/>
      <c r="AF842" s="40"/>
      <c r="AG842" s="40"/>
      <c r="AH842" s="40"/>
      <c r="AI842" s="40"/>
      <c r="AJ842" s="40"/>
      <c r="AK842" s="40"/>
      <c r="AL842" s="40"/>
      <c r="AM842" s="40"/>
      <c r="AN842" s="40"/>
      <c r="AO842" s="40"/>
      <c r="AP842" s="40"/>
      <c r="AQ842" s="40"/>
      <c r="AR842" s="40"/>
      <c r="AS842" s="40"/>
      <c r="AT842" s="40"/>
      <c r="AU842" s="40"/>
    </row>
    <row r="843">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c r="AA843" s="40"/>
      <c r="AB843" s="40"/>
      <c r="AC843" s="40"/>
      <c r="AD843" s="40"/>
      <c r="AE843" s="40"/>
      <c r="AF843" s="40"/>
      <c r="AG843" s="40"/>
      <c r="AH843" s="40"/>
      <c r="AI843" s="40"/>
      <c r="AJ843" s="40"/>
      <c r="AK843" s="40"/>
      <c r="AL843" s="40"/>
      <c r="AM843" s="40"/>
      <c r="AN843" s="40"/>
      <c r="AO843" s="40"/>
      <c r="AP843" s="40"/>
      <c r="AQ843" s="40"/>
      <c r="AR843" s="40"/>
      <c r="AS843" s="40"/>
      <c r="AT843" s="40"/>
      <c r="AU843" s="40"/>
    </row>
    <row r="844">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c r="AA844" s="40"/>
      <c r="AB844" s="40"/>
      <c r="AC844" s="40"/>
      <c r="AD844" s="40"/>
      <c r="AE844" s="40"/>
      <c r="AF844" s="40"/>
      <c r="AG844" s="40"/>
      <c r="AH844" s="40"/>
      <c r="AI844" s="40"/>
      <c r="AJ844" s="40"/>
      <c r="AK844" s="40"/>
      <c r="AL844" s="40"/>
      <c r="AM844" s="40"/>
      <c r="AN844" s="40"/>
      <c r="AO844" s="40"/>
      <c r="AP844" s="40"/>
      <c r="AQ844" s="40"/>
      <c r="AR844" s="40"/>
      <c r="AS844" s="40"/>
      <c r="AT844" s="40"/>
      <c r="AU844" s="40"/>
    </row>
    <row r="845">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c r="AA845" s="40"/>
      <c r="AB845" s="40"/>
      <c r="AC845" s="40"/>
      <c r="AD845" s="40"/>
      <c r="AE845" s="40"/>
      <c r="AF845" s="40"/>
      <c r="AG845" s="40"/>
      <c r="AH845" s="40"/>
      <c r="AI845" s="40"/>
      <c r="AJ845" s="40"/>
      <c r="AK845" s="40"/>
      <c r="AL845" s="40"/>
      <c r="AM845" s="40"/>
      <c r="AN845" s="40"/>
      <c r="AO845" s="40"/>
      <c r="AP845" s="40"/>
      <c r="AQ845" s="40"/>
      <c r="AR845" s="40"/>
      <c r="AS845" s="40"/>
      <c r="AT845" s="40"/>
      <c r="AU845" s="40"/>
    </row>
    <row r="846">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c r="AA846" s="40"/>
      <c r="AB846" s="40"/>
      <c r="AC846" s="40"/>
      <c r="AD846" s="40"/>
      <c r="AE846" s="40"/>
      <c r="AF846" s="40"/>
      <c r="AG846" s="40"/>
      <c r="AH846" s="40"/>
      <c r="AI846" s="40"/>
      <c r="AJ846" s="40"/>
      <c r="AK846" s="40"/>
      <c r="AL846" s="40"/>
      <c r="AM846" s="40"/>
      <c r="AN846" s="40"/>
      <c r="AO846" s="40"/>
      <c r="AP846" s="40"/>
      <c r="AQ846" s="40"/>
      <c r="AR846" s="40"/>
      <c r="AS846" s="40"/>
      <c r="AT846" s="40"/>
      <c r="AU846" s="40"/>
    </row>
    <row r="847">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c r="AA847" s="40"/>
      <c r="AB847" s="40"/>
      <c r="AC847" s="40"/>
      <c r="AD847" s="40"/>
      <c r="AE847" s="40"/>
      <c r="AF847" s="40"/>
      <c r="AG847" s="40"/>
      <c r="AH847" s="40"/>
      <c r="AI847" s="40"/>
      <c r="AJ847" s="40"/>
      <c r="AK847" s="40"/>
      <c r="AL847" s="40"/>
      <c r="AM847" s="40"/>
      <c r="AN847" s="40"/>
      <c r="AO847" s="40"/>
      <c r="AP847" s="40"/>
      <c r="AQ847" s="40"/>
      <c r="AR847" s="40"/>
      <c r="AS847" s="40"/>
      <c r="AT847" s="40"/>
      <c r="AU847" s="40"/>
    </row>
    <row r="848">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c r="AD848" s="40"/>
      <c r="AE848" s="40"/>
      <c r="AF848" s="40"/>
      <c r="AG848" s="40"/>
      <c r="AH848" s="40"/>
      <c r="AI848" s="40"/>
      <c r="AJ848" s="40"/>
      <c r="AK848" s="40"/>
      <c r="AL848" s="40"/>
      <c r="AM848" s="40"/>
      <c r="AN848" s="40"/>
      <c r="AO848" s="40"/>
      <c r="AP848" s="40"/>
      <c r="AQ848" s="40"/>
      <c r="AR848" s="40"/>
      <c r="AS848" s="40"/>
      <c r="AT848" s="40"/>
      <c r="AU848" s="40"/>
    </row>
    <row r="849">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c r="AA849" s="40"/>
      <c r="AB849" s="40"/>
      <c r="AC849" s="40"/>
      <c r="AD849" s="40"/>
      <c r="AE849" s="40"/>
      <c r="AF849" s="40"/>
      <c r="AG849" s="40"/>
      <c r="AH849" s="40"/>
      <c r="AI849" s="40"/>
      <c r="AJ849" s="40"/>
      <c r="AK849" s="40"/>
      <c r="AL849" s="40"/>
      <c r="AM849" s="40"/>
      <c r="AN849" s="40"/>
      <c r="AO849" s="40"/>
      <c r="AP849" s="40"/>
      <c r="AQ849" s="40"/>
      <c r="AR849" s="40"/>
      <c r="AS849" s="40"/>
      <c r="AT849" s="40"/>
      <c r="AU849" s="40"/>
    </row>
    <row r="850">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c r="AA850" s="40"/>
      <c r="AB850" s="40"/>
      <c r="AC850" s="40"/>
      <c r="AD850" s="40"/>
      <c r="AE850" s="40"/>
      <c r="AF850" s="40"/>
      <c r="AG850" s="40"/>
      <c r="AH850" s="40"/>
      <c r="AI850" s="40"/>
      <c r="AJ850" s="40"/>
      <c r="AK850" s="40"/>
      <c r="AL850" s="40"/>
      <c r="AM850" s="40"/>
      <c r="AN850" s="40"/>
      <c r="AO850" s="40"/>
      <c r="AP850" s="40"/>
      <c r="AQ850" s="40"/>
      <c r="AR850" s="40"/>
      <c r="AS850" s="40"/>
      <c r="AT850" s="40"/>
      <c r="AU850" s="40"/>
    </row>
    <row r="851">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c r="AA851" s="40"/>
      <c r="AB851" s="40"/>
      <c r="AC851" s="40"/>
      <c r="AD851" s="40"/>
      <c r="AE851" s="40"/>
      <c r="AF851" s="40"/>
      <c r="AG851" s="40"/>
      <c r="AH851" s="40"/>
      <c r="AI851" s="40"/>
      <c r="AJ851" s="40"/>
      <c r="AK851" s="40"/>
      <c r="AL851" s="40"/>
      <c r="AM851" s="40"/>
      <c r="AN851" s="40"/>
      <c r="AO851" s="40"/>
      <c r="AP851" s="40"/>
      <c r="AQ851" s="40"/>
      <c r="AR851" s="40"/>
      <c r="AS851" s="40"/>
      <c r="AT851" s="40"/>
      <c r="AU851" s="40"/>
    </row>
    <row r="852">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c r="AA852" s="40"/>
      <c r="AB852" s="40"/>
      <c r="AC852" s="40"/>
      <c r="AD852" s="40"/>
      <c r="AE852" s="40"/>
      <c r="AF852" s="40"/>
      <c r="AG852" s="40"/>
      <c r="AH852" s="40"/>
      <c r="AI852" s="40"/>
      <c r="AJ852" s="40"/>
      <c r="AK852" s="40"/>
      <c r="AL852" s="40"/>
      <c r="AM852" s="40"/>
      <c r="AN852" s="40"/>
      <c r="AO852" s="40"/>
      <c r="AP852" s="40"/>
      <c r="AQ852" s="40"/>
      <c r="AR852" s="40"/>
      <c r="AS852" s="40"/>
      <c r="AT852" s="40"/>
      <c r="AU852" s="40"/>
    </row>
    <row r="853">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c r="AA853" s="40"/>
      <c r="AB853" s="40"/>
      <c r="AC853" s="40"/>
      <c r="AD853" s="40"/>
      <c r="AE853" s="40"/>
      <c r="AF853" s="40"/>
      <c r="AG853" s="40"/>
      <c r="AH853" s="40"/>
      <c r="AI853" s="40"/>
      <c r="AJ853" s="40"/>
      <c r="AK853" s="40"/>
      <c r="AL853" s="40"/>
      <c r="AM853" s="40"/>
      <c r="AN853" s="40"/>
      <c r="AO853" s="40"/>
      <c r="AP853" s="40"/>
      <c r="AQ853" s="40"/>
      <c r="AR853" s="40"/>
      <c r="AS853" s="40"/>
      <c r="AT853" s="40"/>
      <c r="AU853" s="40"/>
    </row>
    <row r="854">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c r="AA854" s="40"/>
      <c r="AB854" s="40"/>
      <c r="AC854" s="40"/>
      <c r="AD854" s="40"/>
      <c r="AE854" s="40"/>
      <c r="AF854" s="40"/>
      <c r="AG854" s="40"/>
      <c r="AH854" s="40"/>
      <c r="AI854" s="40"/>
      <c r="AJ854" s="40"/>
      <c r="AK854" s="40"/>
      <c r="AL854" s="40"/>
      <c r="AM854" s="40"/>
      <c r="AN854" s="40"/>
      <c r="AO854" s="40"/>
      <c r="AP854" s="40"/>
      <c r="AQ854" s="40"/>
      <c r="AR854" s="40"/>
      <c r="AS854" s="40"/>
      <c r="AT854" s="40"/>
      <c r="AU854" s="40"/>
    </row>
    <row r="855">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c r="AA855" s="40"/>
      <c r="AB855" s="40"/>
      <c r="AC855" s="40"/>
      <c r="AD855" s="40"/>
      <c r="AE855" s="40"/>
      <c r="AF855" s="40"/>
      <c r="AG855" s="40"/>
      <c r="AH855" s="40"/>
      <c r="AI855" s="40"/>
      <c r="AJ855" s="40"/>
      <c r="AK855" s="40"/>
      <c r="AL855" s="40"/>
      <c r="AM855" s="40"/>
      <c r="AN855" s="40"/>
      <c r="AO855" s="40"/>
      <c r="AP855" s="40"/>
      <c r="AQ855" s="40"/>
      <c r="AR855" s="40"/>
      <c r="AS855" s="40"/>
      <c r="AT855" s="40"/>
      <c r="AU855" s="40"/>
    </row>
    <row r="856">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c r="AA856" s="40"/>
      <c r="AB856" s="40"/>
      <c r="AC856" s="40"/>
      <c r="AD856" s="40"/>
      <c r="AE856" s="40"/>
      <c r="AF856" s="40"/>
      <c r="AG856" s="40"/>
      <c r="AH856" s="40"/>
      <c r="AI856" s="40"/>
      <c r="AJ856" s="40"/>
      <c r="AK856" s="40"/>
      <c r="AL856" s="40"/>
      <c r="AM856" s="40"/>
      <c r="AN856" s="40"/>
      <c r="AO856" s="40"/>
      <c r="AP856" s="40"/>
      <c r="AQ856" s="40"/>
      <c r="AR856" s="40"/>
      <c r="AS856" s="40"/>
      <c r="AT856" s="40"/>
      <c r="AU856" s="40"/>
    </row>
    <row r="857">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c r="AB857" s="40"/>
      <c r="AC857" s="40"/>
      <c r="AD857" s="40"/>
      <c r="AE857" s="40"/>
      <c r="AF857" s="40"/>
      <c r="AG857" s="40"/>
      <c r="AH857" s="40"/>
      <c r="AI857" s="40"/>
      <c r="AJ857" s="40"/>
      <c r="AK857" s="40"/>
      <c r="AL857" s="40"/>
      <c r="AM857" s="40"/>
      <c r="AN857" s="40"/>
      <c r="AO857" s="40"/>
      <c r="AP857" s="40"/>
      <c r="AQ857" s="40"/>
      <c r="AR857" s="40"/>
      <c r="AS857" s="40"/>
      <c r="AT857" s="40"/>
      <c r="AU857" s="40"/>
    </row>
    <row r="858">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c r="AA858" s="40"/>
      <c r="AB858" s="40"/>
      <c r="AC858" s="40"/>
      <c r="AD858" s="40"/>
      <c r="AE858" s="40"/>
      <c r="AF858" s="40"/>
      <c r="AG858" s="40"/>
      <c r="AH858" s="40"/>
      <c r="AI858" s="40"/>
      <c r="AJ858" s="40"/>
      <c r="AK858" s="40"/>
      <c r="AL858" s="40"/>
      <c r="AM858" s="40"/>
      <c r="AN858" s="40"/>
      <c r="AO858" s="40"/>
      <c r="AP858" s="40"/>
      <c r="AQ858" s="40"/>
      <c r="AR858" s="40"/>
      <c r="AS858" s="40"/>
      <c r="AT858" s="40"/>
      <c r="AU858" s="40"/>
    </row>
    <row r="859">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c r="AA859" s="40"/>
      <c r="AB859" s="40"/>
      <c r="AC859" s="40"/>
      <c r="AD859" s="40"/>
      <c r="AE859" s="40"/>
      <c r="AF859" s="40"/>
      <c r="AG859" s="40"/>
      <c r="AH859" s="40"/>
      <c r="AI859" s="40"/>
      <c r="AJ859" s="40"/>
      <c r="AK859" s="40"/>
      <c r="AL859" s="40"/>
      <c r="AM859" s="40"/>
      <c r="AN859" s="40"/>
      <c r="AO859" s="40"/>
      <c r="AP859" s="40"/>
      <c r="AQ859" s="40"/>
      <c r="AR859" s="40"/>
      <c r="AS859" s="40"/>
      <c r="AT859" s="40"/>
      <c r="AU859" s="40"/>
    </row>
    <row r="860">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c r="AA860" s="40"/>
      <c r="AB860" s="40"/>
      <c r="AC860" s="40"/>
      <c r="AD860" s="40"/>
      <c r="AE860" s="40"/>
      <c r="AF860" s="40"/>
      <c r="AG860" s="40"/>
      <c r="AH860" s="40"/>
      <c r="AI860" s="40"/>
      <c r="AJ860" s="40"/>
      <c r="AK860" s="40"/>
      <c r="AL860" s="40"/>
      <c r="AM860" s="40"/>
      <c r="AN860" s="40"/>
      <c r="AO860" s="40"/>
      <c r="AP860" s="40"/>
      <c r="AQ860" s="40"/>
      <c r="AR860" s="40"/>
      <c r="AS860" s="40"/>
      <c r="AT860" s="40"/>
      <c r="AU860" s="40"/>
    </row>
    <row r="861">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c r="AA861" s="40"/>
      <c r="AB861" s="40"/>
      <c r="AC861" s="40"/>
      <c r="AD861" s="40"/>
      <c r="AE861" s="40"/>
      <c r="AF861" s="40"/>
      <c r="AG861" s="40"/>
      <c r="AH861" s="40"/>
      <c r="AI861" s="40"/>
      <c r="AJ861" s="40"/>
      <c r="AK861" s="40"/>
      <c r="AL861" s="40"/>
      <c r="AM861" s="40"/>
      <c r="AN861" s="40"/>
      <c r="AO861" s="40"/>
      <c r="AP861" s="40"/>
      <c r="AQ861" s="40"/>
      <c r="AR861" s="40"/>
      <c r="AS861" s="40"/>
      <c r="AT861" s="40"/>
      <c r="AU861" s="40"/>
    </row>
    <row r="862">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c r="AA862" s="40"/>
      <c r="AB862" s="40"/>
      <c r="AC862" s="40"/>
      <c r="AD862" s="40"/>
      <c r="AE862" s="40"/>
      <c r="AF862" s="40"/>
      <c r="AG862" s="40"/>
      <c r="AH862" s="40"/>
      <c r="AI862" s="40"/>
      <c r="AJ862" s="40"/>
      <c r="AK862" s="40"/>
      <c r="AL862" s="40"/>
      <c r="AM862" s="40"/>
      <c r="AN862" s="40"/>
      <c r="AO862" s="40"/>
      <c r="AP862" s="40"/>
      <c r="AQ862" s="40"/>
      <c r="AR862" s="40"/>
      <c r="AS862" s="40"/>
      <c r="AT862" s="40"/>
      <c r="AU862" s="40"/>
    </row>
    <row r="863">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c r="AA863" s="40"/>
      <c r="AB863" s="40"/>
      <c r="AC863" s="40"/>
      <c r="AD863" s="40"/>
      <c r="AE863" s="40"/>
      <c r="AF863" s="40"/>
      <c r="AG863" s="40"/>
      <c r="AH863" s="40"/>
      <c r="AI863" s="40"/>
      <c r="AJ863" s="40"/>
      <c r="AK863" s="40"/>
      <c r="AL863" s="40"/>
      <c r="AM863" s="40"/>
      <c r="AN863" s="40"/>
      <c r="AO863" s="40"/>
      <c r="AP863" s="40"/>
      <c r="AQ863" s="40"/>
      <c r="AR863" s="40"/>
      <c r="AS863" s="40"/>
      <c r="AT863" s="40"/>
      <c r="AU863" s="40"/>
    </row>
    <row r="864">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c r="AA864" s="40"/>
      <c r="AB864" s="40"/>
      <c r="AC864" s="40"/>
      <c r="AD864" s="40"/>
      <c r="AE864" s="40"/>
      <c r="AF864" s="40"/>
      <c r="AG864" s="40"/>
      <c r="AH864" s="40"/>
      <c r="AI864" s="40"/>
      <c r="AJ864" s="40"/>
      <c r="AK864" s="40"/>
      <c r="AL864" s="40"/>
      <c r="AM864" s="40"/>
      <c r="AN864" s="40"/>
      <c r="AO864" s="40"/>
      <c r="AP864" s="40"/>
      <c r="AQ864" s="40"/>
      <c r="AR864" s="40"/>
      <c r="AS864" s="40"/>
      <c r="AT864" s="40"/>
      <c r="AU864" s="40"/>
    </row>
    <row r="865">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c r="AA865" s="40"/>
      <c r="AB865" s="40"/>
      <c r="AC865" s="40"/>
      <c r="AD865" s="40"/>
      <c r="AE865" s="40"/>
      <c r="AF865" s="40"/>
      <c r="AG865" s="40"/>
      <c r="AH865" s="40"/>
      <c r="AI865" s="40"/>
      <c r="AJ865" s="40"/>
      <c r="AK865" s="40"/>
      <c r="AL865" s="40"/>
      <c r="AM865" s="40"/>
      <c r="AN865" s="40"/>
      <c r="AO865" s="40"/>
      <c r="AP865" s="40"/>
      <c r="AQ865" s="40"/>
      <c r="AR865" s="40"/>
      <c r="AS865" s="40"/>
      <c r="AT865" s="40"/>
      <c r="AU865" s="40"/>
    </row>
    <row r="866">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c r="AB866" s="40"/>
      <c r="AC866" s="40"/>
      <c r="AD866" s="40"/>
      <c r="AE866" s="40"/>
      <c r="AF866" s="40"/>
      <c r="AG866" s="40"/>
      <c r="AH866" s="40"/>
      <c r="AI866" s="40"/>
      <c r="AJ866" s="40"/>
      <c r="AK866" s="40"/>
      <c r="AL866" s="40"/>
      <c r="AM866" s="40"/>
      <c r="AN866" s="40"/>
      <c r="AO866" s="40"/>
      <c r="AP866" s="40"/>
      <c r="AQ866" s="40"/>
      <c r="AR866" s="40"/>
      <c r="AS866" s="40"/>
      <c r="AT866" s="40"/>
      <c r="AU866" s="40"/>
    </row>
    <row r="867">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c r="AA867" s="40"/>
      <c r="AB867" s="40"/>
      <c r="AC867" s="40"/>
      <c r="AD867" s="40"/>
      <c r="AE867" s="40"/>
      <c r="AF867" s="40"/>
      <c r="AG867" s="40"/>
      <c r="AH867" s="40"/>
      <c r="AI867" s="40"/>
      <c r="AJ867" s="40"/>
      <c r="AK867" s="40"/>
      <c r="AL867" s="40"/>
      <c r="AM867" s="40"/>
      <c r="AN867" s="40"/>
      <c r="AO867" s="40"/>
      <c r="AP867" s="40"/>
      <c r="AQ867" s="40"/>
      <c r="AR867" s="40"/>
      <c r="AS867" s="40"/>
      <c r="AT867" s="40"/>
      <c r="AU867" s="40"/>
    </row>
    <row r="868">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c r="AA868" s="40"/>
      <c r="AB868" s="40"/>
      <c r="AC868" s="40"/>
      <c r="AD868" s="40"/>
      <c r="AE868" s="40"/>
      <c r="AF868" s="40"/>
      <c r="AG868" s="40"/>
      <c r="AH868" s="40"/>
      <c r="AI868" s="40"/>
      <c r="AJ868" s="40"/>
      <c r="AK868" s="40"/>
      <c r="AL868" s="40"/>
      <c r="AM868" s="40"/>
      <c r="AN868" s="40"/>
      <c r="AO868" s="40"/>
      <c r="AP868" s="40"/>
      <c r="AQ868" s="40"/>
      <c r="AR868" s="40"/>
      <c r="AS868" s="40"/>
      <c r="AT868" s="40"/>
      <c r="AU868" s="40"/>
    </row>
    <row r="869">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c r="AA869" s="40"/>
      <c r="AB869" s="40"/>
      <c r="AC869" s="40"/>
      <c r="AD869" s="40"/>
      <c r="AE869" s="40"/>
      <c r="AF869" s="40"/>
      <c r="AG869" s="40"/>
      <c r="AH869" s="40"/>
      <c r="AI869" s="40"/>
      <c r="AJ869" s="40"/>
      <c r="AK869" s="40"/>
      <c r="AL869" s="40"/>
      <c r="AM869" s="40"/>
      <c r="AN869" s="40"/>
      <c r="AO869" s="40"/>
      <c r="AP869" s="40"/>
      <c r="AQ869" s="40"/>
      <c r="AR869" s="40"/>
      <c r="AS869" s="40"/>
      <c r="AT869" s="40"/>
      <c r="AU869" s="40"/>
    </row>
    <row r="870">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c r="AA870" s="40"/>
      <c r="AB870" s="40"/>
      <c r="AC870" s="40"/>
      <c r="AD870" s="40"/>
      <c r="AE870" s="40"/>
      <c r="AF870" s="40"/>
      <c r="AG870" s="40"/>
      <c r="AH870" s="40"/>
      <c r="AI870" s="40"/>
      <c r="AJ870" s="40"/>
      <c r="AK870" s="40"/>
      <c r="AL870" s="40"/>
      <c r="AM870" s="40"/>
      <c r="AN870" s="40"/>
      <c r="AO870" s="40"/>
      <c r="AP870" s="40"/>
      <c r="AQ870" s="40"/>
      <c r="AR870" s="40"/>
      <c r="AS870" s="40"/>
      <c r="AT870" s="40"/>
      <c r="AU870" s="40"/>
    </row>
    <row r="871">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c r="AA871" s="40"/>
      <c r="AB871" s="40"/>
      <c r="AC871" s="40"/>
      <c r="AD871" s="40"/>
      <c r="AE871" s="40"/>
      <c r="AF871" s="40"/>
      <c r="AG871" s="40"/>
      <c r="AH871" s="40"/>
      <c r="AI871" s="40"/>
      <c r="AJ871" s="40"/>
      <c r="AK871" s="40"/>
      <c r="AL871" s="40"/>
      <c r="AM871" s="40"/>
      <c r="AN871" s="40"/>
      <c r="AO871" s="40"/>
      <c r="AP871" s="40"/>
      <c r="AQ871" s="40"/>
      <c r="AR871" s="40"/>
      <c r="AS871" s="40"/>
      <c r="AT871" s="40"/>
      <c r="AU871" s="40"/>
    </row>
    <row r="872">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c r="AA872" s="40"/>
      <c r="AB872" s="40"/>
      <c r="AC872" s="40"/>
      <c r="AD872" s="40"/>
      <c r="AE872" s="40"/>
      <c r="AF872" s="40"/>
      <c r="AG872" s="40"/>
      <c r="AH872" s="40"/>
      <c r="AI872" s="40"/>
      <c r="AJ872" s="40"/>
      <c r="AK872" s="40"/>
      <c r="AL872" s="40"/>
      <c r="AM872" s="40"/>
      <c r="AN872" s="40"/>
      <c r="AO872" s="40"/>
      <c r="AP872" s="40"/>
      <c r="AQ872" s="40"/>
      <c r="AR872" s="40"/>
      <c r="AS872" s="40"/>
      <c r="AT872" s="40"/>
      <c r="AU872" s="40"/>
    </row>
    <row r="873">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c r="AA873" s="40"/>
      <c r="AB873" s="40"/>
      <c r="AC873" s="40"/>
      <c r="AD873" s="40"/>
      <c r="AE873" s="40"/>
      <c r="AF873" s="40"/>
      <c r="AG873" s="40"/>
      <c r="AH873" s="40"/>
      <c r="AI873" s="40"/>
      <c r="AJ873" s="40"/>
      <c r="AK873" s="40"/>
      <c r="AL873" s="40"/>
      <c r="AM873" s="40"/>
      <c r="AN873" s="40"/>
      <c r="AO873" s="40"/>
      <c r="AP873" s="40"/>
      <c r="AQ873" s="40"/>
      <c r="AR873" s="40"/>
      <c r="AS873" s="40"/>
      <c r="AT873" s="40"/>
      <c r="AU873" s="40"/>
    </row>
    <row r="874">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c r="AA874" s="40"/>
      <c r="AB874" s="40"/>
      <c r="AC874" s="40"/>
      <c r="AD874" s="40"/>
      <c r="AE874" s="40"/>
      <c r="AF874" s="40"/>
      <c r="AG874" s="40"/>
      <c r="AH874" s="40"/>
      <c r="AI874" s="40"/>
      <c r="AJ874" s="40"/>
      <c r="AK874" s="40"/>
      <c r="AL874" s="40"/>
      <c r="AM874" s="40"/>
      <c r="AN874" s="40"/>
      <c r="AO874" s="40"/>
      <c r="AP874" s="40"/>
      <c r="AQ874" s="40"/>
      <c r="AR874" s="40"/>
      <c r="AS874" s="40"/>
      <c r="AT874" s="40"/>
      <c r="AU874" s="40"/>
    </row>
    <row r="875">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c r="AA875" s="40"/>
      <c r="AB875" s="40"/>
      <c r="AC875" s="40"/>
      <c r="AD875" s="40"/>
      <c r="AE875" s="40"/>
      <c r="AF875" s="40"/>
      <c r="AG875" s="40"/>
      <c r="AH875" s="40"/>
      <c r="AI875" s="40"/>
      <c r="AJ875" s="40"/>
      <c r="AK875" s="40"/>
      <c r="AL875" s="40"/>
      <c r="AM875" s="40"/>
      <c r="AN875" s="40"/>
      <c r="AO875" s="40"/>
      <c r="AP875" s="40"/>
      <c r="AQ875" s="40"/>
      <c r="AR875" s="40"/>
      <c r="AS875" s="40"/>
      <c r="AT875" s="40"/>
      <c r="AU875" s="40"/>
    </row>
    <row r="876">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c r="AA876" s="40"/>
      <c r="AB876" s="40"/>
      <c r="AC876" s="40"/>
      <c r="AD876" s="40"/>
      <c r="AE876" s="40"/>
      <c r="AF876" s="40"/>
      <c r="AG876" s="40"/>
      <c r="AH876" s="40"/>
      <c r="AI876" s="40"/>
      <c r="AJ876" s="40"/>
      <c r="AK876" s="40"/>
      <c r="AL876" s="40"/>
      <c r="AM876" s="40"/>
      <c r="AN876" s="40"/>
      <c r="AO876" s="40"/>
      <c r="AP876" s="40"/>
      <c r="AQ876" s="40"/>
      <c r="AR876" s="40"/>
      <c r="AS876" s="40"/>
      <c r="AT876" s="40"/>
      <c r="AU876" s="40"/>
    </row>
    <row r="877">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c r="AA877" s="40"/>
      <c r="AB877" s="40"/>
      <c r="AC877" s="40"/>
      <c r="AD877" s="40"/>
      <c r="AE877" s="40"/>
      <c r="AF877" s="40"/>
      <c r="AG877" s="40"/>
      <c r="AH877" s="40"/>
      <c r="AI877" s="40"/>
      <c r="AJ877" s="40"/>
      <c r="AK877" s="40"/>
      <c r="AL877" s="40"/>
      <c r="AM877" s="40"/>
      <c r="AN877" s="40"/>
      <c r="AO877" s="40"/>
      <c r="AP877" s="40"/>
      <c r="AQ877" s="40"/>
      <c r="AR877" s="40"/>
      <c r="AS877" s="40"/>
      <c r="AT877" s="40"/>
      <c r="AU877" s="40"/>
    </row>
    <row r="878">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c r="AB878" s="40"/>
      <c r="AC878" s="40"/>
      <c r="AD878" s="40"/>
      <c r="AE878" s="40"/>
      <c r="AF878" s="40"/>
      <c r="AG878" s="40"/>
      <c r="AH878" s="40"/>
      <c r="AI878" s="40"/>
      <c r="AJ878" s="40"/>
      <c r="AK878" s="40"/>
      <c r="AL878" s="40"/>
      <c r="AM878" s="40"/>
      <c r="AN878" s="40"/>
      <c r="AO878" s="40"/>
      <c r="AP878" s="40"/>
      <c r="AQ878" s="40"/>
      <c r="AR878" s="40"/>
      <c r="AS878" s="40"/>
      <c r="AT878" s="40"/>
      <c r="AU878" s="40"/>
    </row>
    <row r="879">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c r="AA879" s="40"/>
      <c r="AB879" s="40"/>
      <c r="AC879" s="40"/>
      <c r="AD879" s="40"/>
      <c r="AE879" s="40"/>
      <c r="AF879" s="40"/>
      <c r="AG879" s="40"/>
      <c r="AH879" s="40"/>
      <c r="AI879" s="40"/>
      <c r="AJ879" s="40"/>
      <c r="AK879" s="40"/>
      <c r="AL879" s="40"/>
      <c r="AM879" s="40"/>
      <c r="AN879" s="40"/>
      <c r="AO879" s="40"/>
      <c r="AP879" s="40"/>
      <c r="AQ879" s="40"/>
      <c r="AR879" s="40"/>
      <c r="AS879" s="40"/>
      <c r="AT879" s="40"/>
      <c r="AU879" s="40"/>
    </row>
    <row r="880">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c r="AA880" s="40"/>
      <c r="AB880" s="40"/>
      <c r="AC880" s="40"/>
      <c r="AD880" s="40"/>
      <c r="AE880" s="40"/>
      <c r="AF880" s="40"/>
      <c r="AG880" s="40"/>
      <c r="AH880" s="40"/>
      <c r="AI880" s="40"/>
      <c r="AJ880" s="40"/>
      <c r="AK880" s="40"/>
      <c r="AL880" s="40"/>
      <c r="AM880" s="40"/>
      <c r="AN880" s="40"/>
      <c r="AO880" s="40"/>
      <c r="AP880" s="40"/>
      <c r="AQ880" s="40"/>
      <c r="AR880" s="40"/>
      <c r="AS880" s="40"/>
      <c r="AT880" s="40"/>
      <c r="AU880" s="40"/>
    </row>
    <row r="881">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c r="AA881" s="40"/>
      <c r="AB881" s="40"/>
      <c r="AC881" s="40"/>
      <c r="AD881" s="40"/>
      <c r="AE881" s="40"/>
      <c r="AF881" s="40"/>
      <c r="AG881" s="40"/>
      <c r="AH881" s="40"/>
      <c r="AI881" s="40"/>
      <c r="AJ881" s="40"/>
      <c r="AK881" s="40"/>
      <c r="AL881" s="40"/>
      <c r="AM881" s="40"/>
      <c r="AN881" s="40"/>
      <c r="AO881" s="40"/>
      <c r="AP881" s="40"/>
      <c r="AQ881" s="40"/>
      <c r="AR881" s="40"/>
      <c r="AS881" s="40"/>
      <c r="AT881" s="40"/>
      <c r="AU881" s="40"/>
    </row>
    <row r="882">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c r="AA882" s="40"/>
      <c r="AB882" s="40"/>
      <c r="AC882" s="40"/>
      <c r="AD882" s="40"/>
      <c r="AE882" s="40"/>
      <c r="AF882" s="40"/>
      <c r="AG882" s="40"/>
      <c r="AH882" s="40"/>
      <c r="AI882" s="40"/>
      <c r="AJ882" s="40"/>
      <c r="AK882" s="40"/>
      <c r="AL882" s="40"/>
      <c r="AM882" s="40"/>
      <c r="AN882" s="40"/>
      <c r="AO882" s="40"/>
      <c r="AP882" s="40"/>
      <c r="AQ882" s="40"/>
      <c r="AR882" s="40"/>
      <c r="AS882" s="40"/>
      <c r="AT882" s="40"/>
      <c r="AU882" s="40"/>
    </row>
    <row r="883">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c r="AA883" s="40"/>
      <c r="AB883" s="40"/>
      <c r="AC883" s="40"/>
      <c r="AD883" s="40"/>
      <c r="AE883" s="40"/>
      <c r="AF883" s="40"/>
      <c r="AG883" s="40"/>
      <c r="AH883" s="40"/>
      <c r="AI883" s="40"/>
      <c r="AJ883" s="40"/>
      <c r="AK883" s="40"/>
      <c r="AL883" s="40"/>
      <c r="AM883" s="40"/>
      <c r="AN883" s="40"/>
      <c r="AO883" s="40"/>
      <c r="AP883" s="40"/>
      <c r="AQ883" s="40"/>
      <c r="AR883" s="40"/>
      <c r="AS883" s="40"/>
      <c r="AT883" s="40"/>
      <c r="AU883" s="40"/>
    </row>
    <row r="884">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c r="AA884" s="40"/>
      <c r="AB884" s="40"/>
      <c r="AC884" s="40"/>
      <c r="AD884" s="40"/>
      <c r="AE884" s="40"/>
      <c r="AF884" s="40"/>
      <c r="AG884" s="40"/>
      <c r="AH884" s="40"/>
      <c r="AI884" s="40"/>
      <c r="AJ884" s="40"/>
      <c r="AK884" s="40"/>
      <c r="AL884" s="40"/>
      <c r="AM884" s="40"/>
      <c r="AN884" s="40"/>
      <c r="AO884" s="40"/>
      <c r="AP884" s="40"/>
      <c r="AQ884" s="40"/>
      <c r="AR884" s="40"/>
      <c r="AS884" s="40"/>
      <c r="AT884" s="40"/>
      <c r="AU884" s="40"/>
    </row>
    <row r="885">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c r="AA885" s="40"/>
      <c r="AB885" s="40"/>
      <c r="AC885" s="40"/>
      <c r="AD885" s="40"/>
      <c r="AE885" s="40"/>
      <c r="AF885" s="40"/>
      <c r="AG885" s="40"/>
      <c r="AH885" s="40"/>
      <c r="AI885" s="40"/>
      <c r="AJ885" s="40"/>
      <c r="AK885" s="40"/>
      <c r="AL885" s="40"/>
      <c r="AM885" s="40"/>
      <c r="AN885" s="40"/>
      <c r="AO885" s="40"/>
      <c r="AP885" s="40"/>
      <c r="AQ885" s="40"/>
      <c r="AR885" s="40"/>
      <c r="AS885" s="40"/>
      <c r="AT885" s="40"/>
      <c r="AU885" s="40"/>
    </row>
    <row r="886">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c r="AA886" s="40"/>
      <c r="AB886" s="40"/>
      <c r="AC886" s="40"/>
      <c r="AD886" s="40"/>
      <c r="AE886" s="40"/>
      <c r="AF886" s="40"/>
      <c r="AG886" s="40"/>
      <c r="AH886" s="40"/>
      <c r="AI886" s="40"/>
      <c r="AJ886" s="40"/>
      <c r="AK886" s="40"/>
      <c r="AL886" s="40"/>
      <c r="AM886" s="40"/>
      <c r="AN886" s="40"/>
      <c r="AO886" s="40"/>
      <c r="AP886" s="40"/>
      <c r="AQ886" s="40"/>
      <c r="AR886" s="40"/>
      <c r="AS886" s="40"/>
      <c r="AT886" s="40"/>
      <c r="AU886" s="40"/>
    </row>
    <row r="887">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c r="AA887" s="40"/>
      <c r="AB887" s="40"/>
      <c r="AC887" s="40"/>
      <c r="AD887" s="40"/>
      <c r="AE887" s="40"/>
      <c r="AF887" s="40"/>
      <c r="AG887" s="40"/>
      <c r="AH887" s="40"/>
      <c r="AI887" s="40"/>
      <c r="AJ887" s="40"/>
      <c r="AK887" s="40"/>
      <c r="AL887" s="40"/>
      <c r="AM887" s="40"/>
      <c r="AN887" s="40"/>
      <c r="AO887" s="40"/>
      <c r="AP887" s="40"/>
      <c r="AQ887" s="40"/>
      <c r="AR887" s="40"/>
      <c r="AS887" s="40"/>
      <c r="AT887" s="40"/>
      <c r="AU887" s="40"/>
    </row>
    <row r="888">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c r="AA888" s="40"/>
      <c r="AB888" s="40"/>
      <c r="AC888" s="40"/>
      <c r="AD888" s="40"/>
      <c r="AE888" s="40"/>
      <c r="AF888" s="40"/>
      <c r="AG888" s="40"/>
      <c r="AH888" s="40"/>
      <c r="AI888" s="40"/>
      <c r="AJ888" s="40"/>
      <c r="AK888" s="40"/>
      <c r="AL888" s="40"/>
      <c r="AM888" s="40"/>
      <c r="AN888" s="40"/>
      <c r="AO888" s="40"/>
      <c r="AP888" s="40"/>
      <c r="AQ888" s="40"/>
      <c r="AR888" s="40"/>
      <c r="AS888" s="40"/>
      <c r="AT888" s="40"/>
      <c r="AU888" s="40"/>
    </row>
    <row r="889">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c r="AA889" s="40"/>
      <c r="AB889" s="40"/>
      <c r="AC889" s="40"/>
      <c r="AD889" s="40"/>
      <c r="AE889" s="40"/>
      <c r="AF889" s="40"/>
      <c r="AG889" s="40"/>
      <c r="AH889" s="40"/>
      <c r="AI889" s="40"/>
      <c r="AJ889" s="40"/>
      <c r="AK889" s="40"/>
      <c r="AL889" s="40"/>
      <c r="AM889" s="40"/>
      <c r="AN889" s="40"/>
      <c r="AO889" s="40"/>
      <c r="AP889" s="40"/>
      <c r="AQ889" s="40"/>
      <c r="AR889" s="40"/>
      <c r="AS889" s="40"/>
      <c r="AT889" s="40"/>
      <c r="AU889" s="40"/>
    </row>
    <row r="890">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c r="AA890" s="40"/>
      <c r="AB890" s="40"/>
      <c r="AC890" s="40"/>
      <c r="AD890" s="40"/>
      <c r="AE890" s="40"/>
      <c r="AF890" s="40"/>
      <c r="AG890" s="40"/>
      <c r="AH890" s="40"/>
      <c r="AI890" s="40"/>
      <c r="AJ890" s="40"/>
      <c r="AK890" s="40"/>
      <c r="AL890" s="40"/>
      <c r="AM890" s="40"/>
      <c r="AN890" s="40"/>
      <c r="AO890" s="40"/>
      <c r="AP890" s="40"/>
      <c r="AQ890" s="40"/>
      <c r="AR890" s="40"/>
      <c r="AS890" s="40"/>
      <c r="AT890" s="40"/>
      <c r="AU890" s="40"/>
    </row>
    <row r="891">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c r="AA891" s="40"/>
      <c r="AB891" s="40"/>
      <c r="AC891" s="40"/>
      <c r="AD891" s="40"/>
      <c r="AE891" s="40"/>
      <c r="AF891" s="40"/>
      <c r="AG891" s="40"/>
      <c r="AH891" s="40"/>
      <c r="AI891" s="40"/>
      <c r="AJ891" s="40"/>
      <c r="AK891" s="40"/>
      <c r="AL891" s="40"/>
      <c r="AM891" s="40"/>
      <c r="AN891" s="40"/>
      <c r="AO891" s="40"/>
      <c r="AP891" s="40"/>
      <c r="AQ891" s="40"/>
      <c r="AR891" s="40"/>
      <c r="AS891" s="40"/>
      <c r="AT891" s="40"/>
      <c r="AU891" s="40"/>
    </row>
    <row r="892">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c r="AA892" s="40"/>
      <c r="AB892" s="40"/>
      <c r="AC892" s="40"/>
      <c r="AD892" s="40"/>
      <c r="AE892" s="40"/>
      <c r="AF892" s="40"/>
      <c r="AG892" s="40"/>
      <c r="AH892" s="40"/>
      <c r="AI892" s="40"/>
      <c r="AJ892" s="40"/>
      <c r="AK892" s="40"/>
      <c r="AL892" s="40"/>
      <c r="AM892" s="40"/>
      <c r="AN892" s="40"/>
      <c r="AO892" s="40"/>
      <c r="AP892" s="40"/>
      <c r="AQ892" s="40"/>
      <c r="AR892" s="40"/>
      <c r="AS892" s="40"/>
      <c r="AT892" s="40"/>
      <c r="AU892" s="40"/>
    </row>
    <row r="893">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c r="AA893" s="40"/>
      <c r="AB893" s="40"/>
      <c r="AC893" s="40"/>
      <c r="AD893" s="40"/>
      <c r="AE893" s="40"/>
      <c r="AF893" s="40"/>
      <c r="AG893" s="40"/>
      <c r="AH893" s="40"/>
      <c r="AI893" s="40"/>
      <c r="AJ893" s="40"/>
      <c r="AK893" s="40"/>
      <c r="AL893" s="40"/>
      <c r="AM893" s="40"/>
      <c r="AN893" s="40"/>
      <c r="AO893" s="40"/>
      <c r="AP893" s="40"/>
      <c r="AQ893" s="40"/>
      <c r="AR893" s="40"/>
      <c r="AS893" s="40"/>
      <c r="AT893" s="40"/>
      <c r="AU893" s="40"/>
    </row>
    <row r="894">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c r="AA894" s="40"/>
      <c r="AB894" s="40"/>
      <c r="AC894" s="40"/>
      <c r="AD894" s="40"/>
      <c r="AE894" s="40"/>
      <c r="AF894" s="40"/>
      <c r="AG894" s="40"/>
      <c r="AH894" s="40"/>
      <c r="AI894" s="40"/>
      <c r="AJ894" s="40"/>
      <c r="AK894" s="40"/>
      <c r="AL894" s="40"/>
      <c r="AM894" s="40"/>
      <c r="AN894" s="40"/>
      <c r="AO894" s="40"/>
      <c r="AP894" s="40"/>
      <c r="AQ894" s="40"/>
      <c r="AR894" s="40"/>
      <c r="AS894" s="40"/>
      <c r="AT894" s="40"/>
      <c r="AU894" s="40"/>
    </row>
    <row r="895">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c r="AB895" s="40"/>
      <c r="AC895" s="40"/>
      <c r="AD895" s="40"/>
      <c r="AE895" s="40"/>
      <c r="AF895" s="40"/>
      <c r="AG895" s="40"/>
      <c r="AH895" s="40"/>
      <c r="AI895" s="40"/>
      <c r="AJ895" s="40"/>
      <c r="AK895" s="40"/>
      <c r="AL895" s="40"/>
      <c r="AM895" s="40"/>
      <c r="AN895" s="40"/>
      <c r="AO895" s="40"/>
      <c r="AP895" s="40"/>
      <c r="AQ895" s="40"/>
      <c r="AR895" s="40"/>
      <c r="AS895" s="40"/>
      <c r="AT895" s="40"/>
      <c r="AU895" s="40"/>
    </row>
    <row r="896">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c r="AB896" s="40"/>
      <c r="AC896" s="40"/>
      <c r="AD896" s="40"/>
      <c r="AE896" s="40"/>
      <c r="AF896" s="40"/>
      <c r="AG896" s="40"/>
      <c r="AH896" s="40"/>
      <c r="AI896" s="40"/>
      <c r="AJ896" s="40"/>
      <c r="AK896" s="40"/>
      <c r="AL896" s="40"/>
      <c r="AM896" s="40"/>
      <c r="AN896" s="40"/>
      <c r="AO896" s="40"/>
      <c r="AP896" s="40"/>
      <c r="AQ896" s="40"/>
      <c r="AR896" s="40"/>
      <c r="AS896" s="40"/>
      <c r="AT896" s="40"/>
      <c r="AU896" s="40"/>
    </row>
    <row r="897">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c r="AA897" s="40"/>
      <c r="AB897" s="40"/>
      <c r="AC897" s="40"/>
      <c r="AD897" s="40"/>
      <c r="AE897" s="40"/>
      <c r="AF897" s="40"/>
      <c r="AG897" s="40"/>
      <c r="AH897" s="40"/>
      <c r="AI897" s="40"/>
      <c r="AJ897" s="40"/>
      <c r="AK897" s="40"/>
      <c r="AL897" s="40"/>
      <c r="AM897" s="40"/>
      <c r="AN897" s="40"/>
      <c r="AO897" s="40"/>
      <c r="AP897" s="40"/>
      <c r="AQ897" s="40"/>
      <c r="AR897" s="40"/>
      <c r="AS897" s="40"/>
      <c r="AT897" s="40"/>
      <c r="AU897" s="40"/>
    </row>
    <row r="898">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c r="AA898" s="40"/>
      <c r="AB898" s="40"/>
      <c r="AC898" s="40"/>
      <c r="AD898" s="40"/>
      <c r="AE898" s="40"/>
      <c r="AF898" s="40"/>
      <c r="AG898" s="40"/>
      <c r="AH898" s="40"/>
      <c r="AI898" s="40"/>
      <c r="AJ898" s="40"/>
      <c r="AK898" s="40"/>
      <c r="AL898" s="40"/>
      <c r="AM898" s="40"/>
      <c r="AN898" s="40"/>
      <c r="AO898" s="40"/>
      <c r="AP898" s="40"/>
      <c r="AQ898" s="40"/>
      <c r="AR898" s="40"/>
      <c r="AS898" s="40"/>
      <c r="AT898" s="40"/>
      <c r="AU898" s="40"/>
    </row>
    <row r="899">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c r="AA899" s="40"/>
      <c r="AB899" s="40"/>
      <c r="AC899" s="40"/>
      <c r="AD899" s="40"/>
      <c r="AE899" s="40"/>
      <c r="AF899" s="40"/>
      <c r="AG899" s="40"/>
      <c r="AH899" s="40"/>
      <c r="AI899" s="40"/>
      <c r="AJ899" s="40"/>
      <c r="AK899" s="40"/>
      <c r="AL899" s="40"/>
      <c r="AM899" s="40"/>
      <c r="AN899" s="40"/>
      <c r="AO899" s="40"/>
      <c r="AP899" s="40"/>
      <c r="AQ899" s="40"/>
      <c r="AR899" s="40"/>
      <c r="AS899" s="40"/>
      <c r="AT899" s="40"/>
      <c r="AU899" s="40"/>
    </row>
    <row r="900">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c r="AA900" s="40"/>
      <c r="AB900" s="40"/>
      <c r="AC900" s="40"/>
      <c r="AD900" s="40"/>
      <c r="AE900" s="40"/>
      <c r="AF900" s="40"/>
      <c r="AG900" s="40"/>
      <c r="AH900" s="40"/>
      <c r="AI900" s="40"/>
      <c r="AJ900" s="40"/>
      <c r="AK900" s="40"/>
      <c r="AL900" s="40"/>
      <c r="AM900" s="40"/>
      <c r="AN900" s="40"/>
      <c r="AO900" s="40"/>
      <c r="AP900" s="40"/>
      <c r="AQ900" s="40"/>
      <c r="AR900" s="40"/>
      <c r="AS900" s="40"/>
      <c r="AT900" s="40"/>
      <c r="AU900" s="40"/>
    </row>
    <row r="901">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c r="AA901" s="40"/>
      <c r="AB901" s="40"/>
      <c r="AC901" s="40"/>
      <c r="AD901" s="40"/>
      <c r="AE901" s="40"/>
      <c r="AF901" s="40"/>
      <c r="AG901" s="40"/>
      <c r="AH901" s="40"/>
      <c r="AI901" s="40"/>
      <c r="AJ901" s="40"/>
      <c r="AK901" s="40"/>
      <c r="AL901" s="40"/>
      <c r="AM901" s="40"/>
      <c r="AN901" s="40"/>
      <c r="AO901" s="40"/>
      <c r="AP901" s="40"/>
      <c r="AQ901" s="40"/>
      <c r="AR901" s="40"/>
      <c r="AS901" s="40"/>
      <c r="AT901" s="40"/>
      <c r="AU901" s="40"/>
    </row>
    <row r="902">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c r="AA902" s="40"/>
      <c r="AB902" s="40"/>
      <c r="AC902" s="40"/>
      <c r="AD902" s="40"/>
      <c r="AE902" s="40"/>
      <c r="AF902" s="40"/>
      <c r="AG902" s="40"/>
      <c r="AH902" s="40"/>
      <c r="AI902" s="40"/>
      <c r="AJ902" s="40"/>
      <c r="AK902" s="40"/>
      <c r="AL902" s="40"/>
      <c r="AM902" s="40"/>
      <c r="AN902" s="40"/>
      <c r="AO902" s="40"/>
      <c r="AP902" s="40"/>
      <c r="AQ902" s="40"/>
      <c r="AR902" s="40"/>
      <c r="AS902" s="40"/>
      <c r="AT902" s="40"/>
      <c r="AU902" s="40"/>
    </row>
    <row r="903">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c r="AA903" s="40"/>
      <c r="AB903" s="40"/>
      <c r="AC903" s="40"/>
      <c r="AD903" s="40"/>
      <c r="AE903" s="40"/>
      <c r="AF903" s="40"/>
      <c r="AG903" s="40"/>
      <c r="AH903" s="40"/>
      <c r="AI903" s="40"/>
      <c r="AJ903" s="40"/>
      <c r="AK903" s="40"/>
      <c r="AL903" s="40"/>
      <c r="AM903" s="40"/>
      <c r="AN903" s="40"/>
      <c r="AO903" s="40"/>
      <c r="AP903" s="40"/>
      <c r="AQ903" s="40"/>
      <c r="AR903" s="40"/>
      <c r="AS903" s="40"/>
      <c r="AT903" s="40"/>
      <c r="AU903" s="40"/>
    </row>
    <row r="904">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c r="AB904" s="40"/>
      <c r="AC904" s="40"/>
      <c r="AD904" s="40"/>
      <c r="AE904" s="40"/>
      <c r="AF904" s="40"/>
      <c r="AG904" s="40"/>
      <c r="AH904" s="40"/>
      <c r="AI904" s="40"/>
      <c r="AJ904" s="40"/>
      <c r="AK904" s="40"/>
      <c r="AL904" s="40"/>
      <c r="AM904" s="40"/>
      <c r="AN904" s="40"/>
      <c r="AO904" s="40"/>
      <c r="AP904" s="40"/>
      <c r="AQ904" s="40"/>
      <c r="AR904" s="40"/>
      <c r="AS904" s="40"/>
      <c r="AT904" s="40"/>
      <c r="AU904" s="40"/>
    </row>
    <row r="905">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c r="AA905" s="40"/>
      <c r="AB905" s="40"/>
      <c r="AC905" s="40"/>
      <c r="AD905" s="40"/>
      <c r="AE905" s="40"/>
      <c r="AF905" s="40"/>
      <c r="AG905" s="40"/>
      <c r="AH905" s="40"/>
      <c r="AI905" s="40"/>
      <c r="AJ905" s="40"/>
      <c r="AK905" s="40"/>
      <c r="AL905" s="40"/>
      <c r="AM905" s="40"/>
      <c r="AN905" s="40"/>
      <c r="AO905" s="40"/>
      <c r="AP905" s="40"/>
      <c r="AQ905" s="40"/>
      <c r="AR905" s="40"/>
      <c r="AS905" s="40"/>
      <c r="AT905" s="40"/>
      <c r="AU905" s="40"/>
    </row>
    <row r="906">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c r="AB906" s="40"/>
      <c r="AC906" s="40"/>
      <c r="AD906" s="40"/>
      <c r="AE906" s="40"/>
      <c r="AF906" s="40"/>
      <c r="AG906" s="40"/>
      <c r="AH906" s="40"/>
      <c r="AI906" s="40"/>
      <c r="AJ906" s="40"/>
      <c r="AK906" s="40"/>
      <c r="AL906" s="40"/>
      <c r="AM906" s="40"/>
      <c r="AN906" s="40"/>
      <c r="AO906" s="40"/>
      <c r="AP906" s="40"/>
      <c r="AQ906" s="40"/>
      <c r="AR906" s="40"/>
      <c r="AS906" s="40"/>
      <c r="AT906" s="40"/>
      <c r="AU906" s="40"/>
    </row>
    <row r="907">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J907" s="40"/>
      <c r="AK907" s="40"/>
      <c r="AL907" s="40"/>
      <c r="AM907" s="40"/>
      <c r="AN907" s="40"/>
      <c r="AO907" s="40"/>
      <c r="AP907" s="40"/>
      <c r="AQ907" s="40"/>
      <c r="AR907" s="40"/>
      <c r="AS907" s="40"/>
      <c r="AT907" s="40"/>
      <c r="AU907" s="40"/>
    </row>
    <row r="908">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J908" s="40"/>
      <c r="AK908" s="40"/>
      <c r="AL908" s="40"/>
      <c r="AM908" s="40"/>
      <c r="AN908" s="40"/>
      <c r="AO908" s="40"/>
      <c r="AP908" s="40"/>
      <c r="AQ908" s="40"/>
      <c r="AR908" s="40"/>
      <c r="AS908" s="40"/>
      <c r="AT908" s="40"/>
      <c r="AU908" s="40"/>
    </row>
    <row r="909">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c r="AA909" s="40"/>
      <c r="AB909" s="40"/>
      <c r="AC909" s="40"/>
      <c r="AD909" s="40"/>
      <c r="AE909" s="40"/>
      <c r="AF909" s="40"/>
      <c r="AG909" s="40"/>
      <c r="AH909" s="40"/>
      <c r="AI909" s="40"/>
      <c r="AJ909" s="40"/>
      <c r="AK909" s="40"/>
      <c r="AL909" s="40"/>
      <c r="AM909" s="40"/>
      <c r="AN909" s="40"/>
      <c r="AO909" s="40"/>
      <c r="AP909" s="40"/>
      <c r="AQ909" s="40"/>
      <c r="AR909" s="40"/>
      <c r="AS909" s="40"/>
      <c r="AT909" s="40"/>
      <c r="AU909" s="40"/>
    </row>
    <row r="910">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c r="AA910" s="40"/>
      <c r="AB910" s="40"/>
      <c r="AC910" s="40"/>
      <c r="AD910" s="40"/>
      <c r="AE910" s="40"/>
      <c r="AF910" s="40"/>
      <c r="AG910" s="40"/>
      <c r="AH910" s="40"/>
      <c r="AI910" s="40"/>
      <c r="AJ910" s="40"/>
      <c r="AK910" s="40"/>
      <c r="AL910" s="40"/>
      <c r="AM910" s="40"/>
      <c r="AN910" s="40"/>
      <c r="AO910" s="40"/>
      <c r="AP910" s="40"/>
      <c r="AQ910" s="40"/>
      <c r="AR910" s="40"/>
      <c r="AS910" s="40"/>
      <c r="AT910" s="40"/>
      <c r="AU910" s="40"/>
    </row>
    <row r="911">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c r="AA911" s="40"/>
      <c r="AB911" s="40"/>
      <c r="AC911" s="40"/>
      <c r="AD911" s="40"/>
      <c r="AE911" s="40"/>
      <c r="AF911" s="40"/>
      <c r="AG911" s="40"/>
      <c r="AH911" s="40"/>
      <c r="AI911" s="40"/>
      <c r="AJ911" s="40"/>
      <c r="AK911" s="40"/>
      <c r="AL911" s="40"/>
      <c r="AM911" s="40"/>
      <c r="AN911" s="40"/>
      <c r="AO911" s="40"/>
      <c r="AP911" s="40"/>
      <c r="AQ911" s="40"/>
      <c r="AR911" s="40"/>
      <c r="AS911" s="40"/>
      <c r="AT911" s="40"/>
      <c r="AU911" s="40"/>
    </row>
    <row r="912">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c r="AA912" s="40"/>
      <c r="AB912" s="40"/>
      <c r="AC912" s="40"/>
      <c r="AD912" s="40"/>
      <c r="AE912" s="40"/>
      <c r="AF912" s="40"/>
      <c r="AG912" s="40"/>
      <c r="AH912" s="40"/>
      <c r="AI912" s="40"/>
      <c r="AJ912" s="40"/>
      <c r="AK912" s="40"/>
      <c r="AL912" s="40"/>
      <c r="AM912" s="40"/>
      <c r="AN912" s="40"/>
      <c r="AO912" s="40"/>
      <c r="AP912" s="40"/>
      <c r="AQ912" s="40"/>
      <c r="AR912" s="40"/>
      <c r="AS912" s="40"/>
      <c r="AT912" s="40"/>
      <c r="AU912" s="40"/>
    </row>
    <row r="913">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c r="AB913" s="40"/>
      <c r="AC913" s="40"/>
      <c r="AD913" s="40"/>
      <c r="AE913" s="40"/>
      <c r="AF913" s="40"/>
      <c r="AG913" s="40"/>
      <c r="AH913" s="40"/>
      <c r="AI913" s="40"/>
      <c r="AJ913" s="40"/>
      <c r="AK913" s="40"/>
      <c r="AL913" s="40"/>
      <c r="AM913" s="40"/>
      <c r="AN913" s="40"/>
      <c r="AO913" s="40"/>
      <c r="AP913" s="40"/>
      <c r="AQ913" s="40"/>
      <c r="AR913" s="40"/>
      <c r="AS913" s="40"/>
      <c r="AT913" s="40"/>
      <c r="AU913" s="40"/>
    </row>
    <row r="914">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c r="AB914" s="40"/>
      <c r="AC914" s="40"/>
      <c r="AD914" s="40"/>
      <c r="AE914" s="40"/>
      <c r="AF914" s="40"/>
      <c r="AG914" s="40"/>
      <c r="AH914" s="40"/>
      <c r="AI914" s="40"/>
      <c r="AJ914" s="40"/>
      <c r="AK914" s="40"/>
      <c r="AL914" s="40"/>
      <c r="AM914" s="40"/>
      <c r="AN914" s="40"/>
      <c r="AO914" s="40"/>
      <c r="AP914" s="40"/>
      <c r="AQ914" s="40"/>
      <c r="AR914" s="40"/>
      <c r="AS914" s="40"/>
      <c r="AT914" s="40"/>
      <c r="AU914" s="40"/>
    </row>
    <row r="915">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c r="AA915" s="40"/>
      <c r="AB915" s="40"/>
      <c r="AC915" s="40"/>
      <c r="AD915" s="40"/>
      <c r="AE915" s="40"/>
      <c r="AF915" s="40"/>
      <c r="AG915" s="40"/>
      <c r="AH915" s="40"/>
      <c r="AI915" s="40"/>
      <c r="AJ915" s="40"/>
      <c r="AK915" s="40"/>
      <c r="AL915" s="40"/>
      <c r="AM915" s="40"/>
      <c r="AN915" s="40"/>
      <c r="AO915" s="40"/>
      <c r="AP915" s="40"/>
      <c r="AQ915" s="40"/>
      <c r="AR915" s="40"/>
      <c r="AS915" s="40"/>
      <c r="AT915" s="40"/>
      <c r="AU915" s="40"/>
    </row>
    <row r="916">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c r="AA916" s="40"/>
      <c r="AB916" s="40"/>
      <c r="AC916" s="40"/>
      <c r="AD916" s="40"/>
      <c r="AE916" s="40"/>
      <c r="AF916" s="40"/>
      <c r="AG916" s="40"/>
      <c r="AH916" s="40"/>
      <c r="AI916" s="40"/>
      <c r="AJ916" s="40"/>
      <c r="AK916" s="40"/>
      <c r="AL916" s="40"/>
      <c r="AM916" s="40"/>
      <c r="AN916" s="40"/>
      <c r="AO916" s="40"/>
      <c r="AP916" s="40"/>
      <c r="AQ916" s="40"/>
      <c r="AR916" s="40"/>
      <c r="AS916" s="40"/>
      <c r="AT916" s="40"/>
      <c r="AU916" s="40"/>
    </row>
    <row r="917">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c r="AA917" s="40"/>
      <c r="AB917" s="40"/>
      <c r="AC917" s="40"/>
      <c r="AD917" s="40"/>
      <c r="AE917" s="40"/>
      <c r="AF917" s="40"/>
      <c r="AG917" s="40"/>
      <c r="AH917" s="40"/>
      <c r="AI917" s="40"/>
      <c r="AJ917" s="40"/>
      <c r="AK917" s="40"/>
      <c r="AL917" s="40"/>
      <c r="AM917" s="40"/>
      <c r="AN917" s="40"/>
      <c r="AO917" s="40"/>
      <c r="AP917" s="40"/>
      <c r="AQ917" s="40"/>
      <c r="AR917" s="40"/>
      <c r="AS917" s="40"/>
      <c r="AT917" s="40"/>
      <c r="AU917" s="40"/>
    </row>
    <row r="918">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c r="AA918" s="40"/>
      <c r="AB918" s="40"/>
      <c r="AC918" s="40"/>
      <c r="AD918" s="40"/>
      <c r="AE918" s="40"/>
      <c r="AF918" s="40"/>
      <c r="AG918" s="40"/>
      <c r="AH918" s="40"/>
      <c r="AI918" s="40"/>
      <c r="AJ918" s="40"/>
      <c r="AK918" s="40"/>
      <c r="AL918" s="40"/>
      <c r="AM918" s="40"/>
      <c r="AN918" s="40"/>
      <c r="AO918" s="40"/>
      <c r="AP918" s="40"/>
      <c r="AQ918" s="40"/>
      <c r="AR918" s="40"/>
      <c r="AS918" s="40"/>
      <c r="AT918" s="40"/>
      <c r="AU918" s="40"/>
    </row>
    <row r="919">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c r="AA919" s="40"/>
      <c r="AB919" s="40"/>
      <c r="AC919" s="40"/>
      <c r="AD919" s="40"/>
      <c r="AE919" s="40"/>
      <c r="AF919" s="40"/>
      <c r="AG919" s="40"/>
      <c r="AH919" s="40"/>
      <c r="AI919" s="40"/>
      <c r="AJ919" s="40"/>
      <c r="AK919" s="40"/>
      <c r="AL919" s="40"/>
      <c r="AM919" s="40"/>
      <c r="AN919" s="40"/>
      <c r="AO919" s="40"/>
      <c r="AP919" s="40"/>
      <c r="AQ919" s="40"/>
      <c r="AR919" s="40"/>
      <c r="AS919" s="40"/>
      <c r="AT919" s="40"/>
      <c r="AU919" s="40"/>
    </row>
    <row r="920">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c r="AA920" s="40"/>
      <c r="AB920" s="40"/>
      <c r="AC920" s="40"/>
      <c r="AD920" s="40"/>
      <c r="AE920" s="40"/>
      <c r="AF920" s="40"/>
      <c r="AG920" s="40"/>
      <c r="AH920" s="40"/>
      <c r="AI920" s="40"/>
      <c r="AJ920" s="40"/>
      <c r="AK920" s="40"/>
      <c r="AL920" s="40"/>
      <c r="AM920" s="40"/>
      <c r="AN920" s="40"/>
      <c r="AO920" s="40"/>
      <c r="AP920" s="40"/>
      <c r="AQ920" s="40"/>
      <c r="AR920" s="40"/>
      <c r="AS920" s="40"/>
      <c r="AT920" s="40"/>
      <c r="AU920" s="40"/>
    </row>
    <row r="921">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c r="AA921" s="40"/>
      <c r="AB921" s="40"/>
      <c r="AC921" s="40"/>
      <c r="AD921" s="40"/>
      <c r="AE921" s="40"/>
      <c r="AF921" s="40"/>
      <c r="AG921" s="40"/>
      <c r="AH921" s="40"/>
      <c r="AI921" s="40"/>
      <c r="AJ921" s="40"/>
      <c r="AK921" s="40"/>
      <c r="AL921" s="40"/>
      <c r="AM921" s="40"/>
      <c r="AN921" s="40"/>
      <c r="AO921" s="40"/>
      <c r="AP921" s="40"/>
      <c r="AQ921" s="40"/>
      <c r="AR921" s="40"/>
      <c r="AS921" s="40"/>
      <c r="AT921" s="40"/>
      <c r="AU921" s="40"/>
    </row>
    <row r="922">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c r="AB922" s="40"/>
      <c r="AC922" s="40"/>
      <c r="AD922" s="40"/>
      <c r="AE922" s="40"/>
      <c r="AF922" s="40"/>
      <c r="AG922" s="40"/>
      <c r="AH922" s="40"/>
      <c r="AI922" s="40"/>
      <c r="AJ922" s="40"/>
      <c r="AK922" s="40"/>
      <c r="AL922" s="40"/>
      <c r="AM922" s="40"/>
      <c r="AN922" s="40"/>
      <c r="AO922" s="40"/>
      <c r="AP922" s="40"/>
      <c r="AQ922" s="40"/>
      <c r="AR922" s="40"/>
      <c r="AS922" s="40"/>
      <c r="AT922" s="40"/>
      <c r="AU922" s="40"/>
    </row>
    <row r="923">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c r="AB923" s="40"/>
      <c r="AC923" s="40"/>
      <c r="AD923" s="40"/>
      <c r="AE923" s="40"/>
      <c r="AF923" s="40"/>
      <c r="AG923" s="40"/>
      <c r="AH923" s="40"/>
      <c r="AI923" s="40"/>
      <c r="AJ923" s="40"/>
      <c r="AK923" s="40"/>
      <c r="AL923" s="40"/>
      <c r="AM923" s="40"/>
      <c r="AN923" s="40"/>
      <c r="AO923" s="40"/>
      <c r="AP923" s="40"/>
      <c r="AQ923" s="40"/>
      <c r="AR923" s="40"/>
      <c r="AS923" s="40"/>
      <c r="AT923" s="40"/>
      <c r="AU923" s="40"/>
    </row>
    <row r="924">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c r="AA924" s="40"/>
      <c r="AB924" s="40"/>
      <c r="AC924" s="40"/>
      <c r="AD924" s="40"/>
      <c r="AE924" s="40"/>
      <c r="AF924" s="40"/>
      <c r="AG924" s="40"/>
      <c r="AH924" s="40"/>
      <c r="AI924" s="40"/>
      <c r="AJ924" s="40"/>
      <c r="AK924" s="40"/>
      <c r="AL924" s="40"/>
      <c r="AM924" s="40"/>
      <c r="AN924" s="40"/>
      <c r="AO924" s="40"/>
      <c r="AP924" s="40"/>
      <c r="AQ924" s="40"/>
      <c r="AR924" s="40"/>
      <c r="AS924" s="40"/>
      <c r="AT924" s="40"/>
      <c r="AU924" s="40"/>
    </row>
    <row r="925">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c r="AA925" s="40"/>
      <c r="AB925" s="40"/>
      <c r="AC925" s="40"/>
      <c r="AD925" s="40"/>
      <c r="AE925" s="40"/>
      <c r="AF925" s="40"/>
      <c r="AG925" s="40"/>
      <c r="AH925" s="40"/>
      <c r="AI925" s="40"/>
      <c r="AJ925" s="40"/>
      <c r="AK925" s="40"/>
      <c r="AL925" s="40"/>
      <c r="AM925" s="40"/>
      <c r="AN925" s="40"/>
      <c r="AO925" s="40"/>
      <c r="AP925" s="40"/>
      <c r="AQ925" s="40"/>
      <c r="AR925" s="40"/>
      <c r="AS925" s="40"/>
      <c r="AT925" s="40"/>
      <c r="AU925" s="40"/>
    </row>
    <row r="926">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c r="AA926" s="40"/>
      <c r="AB926" s="40"/>
      <c r="AC926" s="40"/>
      <c r="AD926" s="40"/>
      <c r="AE926" s="40"/>
      <c r="AF926" s="40"/>
      <c r="AG926" s="40"/>
      <c r="AH926" s="40"/>
      <c r="AI926" s="40"/>
      <c r="AJ926" s="40"/>
      <c r="AK926" s="40"/>
      <c r="AL926" s="40"/>
      <c r="AM926" s="40"/>
      <c r="AN926" s="40"/>
      <c r="AO926" s="40"/>
      <c r="AP926" s="40"/>
      <c r="AQ926" s="40"/>
      <c r="AR926" s="40"/>
      <c r="AS926" s="40"/>
      <c r="AT926" s="40"/>
      <c r="AU926" s="40"/>
    </row>
    <row r="927">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c r="AA927" s="40"/>
      <c r="AB927" s="40"/>
      <c r="AC927" s="40"/>
      <c r="AD927" s="40"/>
      <c r="AE927" s="40"/>
      <c r="AF927" s="40"/>
      <c r="AG927" s="40"/>
      <c r="AH927" s="40"/>
      <c r="AI927" s="40"/>
      <c r="AJ927" s="40"/>
      <c r="AK927" s="40"/>
      <c r="AL927" s="40"/>
      <c r="AM927" s="40"/>
      <c r="AN927" s="40"/>
      <c r="AO927" s="40"/>
      <c r="AP927" s="40"/>
      <c r="AQ927" s="40"/>
      <c r="AR927" s="40"/>
      <c r="AS927" s="40"/>
      <c r="AT927" s="40"/>
      <c r="AU927" s="40"/>
    </row>
    <row r="928">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c r="AA928" s="40"/>
      <c r="AB928" s="40"/>
      <c r="AC928" s="40"/>
      <c r="AD928" s="40"/>
      <c r="AE928" s="40"/>
      <c r="AF928" s="40"/>
      <c r="AG928" s="40"/>
      <c r="AH928" s="40"/>
      <c r="AI928" s="40"/>
      <c r="AJ928" s="40"/>
      <c r="AK928" s="40"/>
      <c r="AL928" s="40"/>
      <c r="AM928" s="40"/>
      <c r="AN928" s="40"/>
      <c r="AO928" s="40"/>
      <c r="AP928" s="40"/>
      <c r="AQ928" s="40"/>
      <c r="AR928" s="40"/>
      <c r="AS928" s="40"/>
      <c r="AT928" s="40"/>
      <c r="AU928" s="40"/>
    </row>
    <row r="929">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c r="AA929" s="40"/>
      <c r="AB929" s="40"/>
      <c r="AC929" s="40"/>
      <c r="AD929" s="40"/>
      <c r="AE929" s="40"/>
      <c r="AF929" s="40"/>
      <c r="AG929" s="40"/>
      <c r="AH929" s="40"/>
      <c r="AI929" s="40"/>
      <c r="AJ929" s="40"/>
      <c r="AK929" s="40"/>
      <c r="AL929" s="40"/>
      <c r="AM929" s="40"/>
      <c r="AN929" s="40"/>
      <c r="AO929" s="40"/>
      <c r="AP929" s="40"/>
      <c r="AQ929" s="40"/>
      <c r="AR929" s="40"/>
      <c r="AS929" s="40"/>
      <c r="AT929" s="40"/>
      <c r="AU929" s="40"/>
    </row>
    <row r="930">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c r="AA930" s="40"/>
      <c r="AB930" s="40"/>
      <c r="AC930" s="40"/>
      <c r="AD930" s="40"/>
      <c r="AE930" s="40"/>
      <c r="AF930" s="40"/>
      <c r="AG930" s="40"/>
      <c r="AH930" s="40"/>
      <c r="AI930" s="40"/>
      <c r="AJ930" s="40"/>
      <c r="AK930" s="40"/>
      <c r="AL930" s="40"/>
      <c r="AM930" s="40"/>
      <c r="AN930" s="40"/>
      <c r="AO930" s="40"/>
      <c r="AP930" s="40"/>
      <c r="AQ930" s="40"/>
      <c r="AR930" s="40"/>
      <c r="AS930" s="40"/>
      <c r="AT930" s="40"/>
      <c r="AU930" s="40"/>
    </row>
    <row r="931">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c r="AA931" s="40"/>
      <c r="AB931" s="40"/>
      <c r="AC931" s="40"/>
      <c r="AD931" s="40"/>
      <c r="AE931" s="40"/>
      <c r="AF931" s="40"/>
      <c r="AG931" s="40"/>
      <c r="AH931" s="40"/>
      <c r="AI931" s="40"/>
      <c r="AJ931" s="40"/>
      <c r="AK931" s="40"/>
      <c r="AL931" s="40"/>
      <c r="AM931" s="40"/>
      <c r="AN931" s="40"/>
      <c r="AO931" s="40"/>
      <c r="AP931" s="40"/>
      <c r="AQ931" s="40"/>
      <c r="AR931" s="40"/>
      <c r="AS931" s="40"/>
      <c r="AT931" s="40"/>
      <c r="AU931" s="40"/>
    </row>
    <row r="932">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c r="AA932" s="40"/>
      <c r="AB932" s="40"/>
      <c r="AC932" s="40"/>
      <c r="AD932" s="40"/>
      <c r="AE932" s="40"/>
      <c r="AF932" s="40"/>
      <c r="AG932" s="40"/>
      <c r="AH932" s="40"/>
      <c r="AI932" s="40"/>
      <c r="AJ932" s="40"/>
      <c r="AK932" s="40"/>
      <c r="AL932" s="40"/>
      <c r="AM932" s="40"/>
      <c r="AN932" s="40"/>
      <c r="AO932" s="40"/>
      <c r="AP932" s="40"/>
      <c r="AQ932" s="40"/>
      <c r="AR932" s="40"/>
      <c r="AS932" s="40"/>
      <c r="AT932" s="40"/>
      <c r="AU932" s="40"/>
    </row>
    <row r="933">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c r="AA933" s="40"/>
      <c r="AB933" s="40"/>
      <c r="AC933" s="40"/>
      <c r="AD933" s="40"/>
      <c r="AE933" s="40"/>
      <c r="AF933" s="40"/>
      <c r="AG933" s="40"/>
      <c r="AH933" s="40"/>
      <c r="AI933" s="40"/>
      <c r="AJ933" s="40"/>
      <c r="AK933" s="40"/>
      <c r="AL933" s="40"/>
      <c r="AM933" s="40"/>
      <c r="AN933" s="40"/>
      <c r="AO933" s="40"/>
      <c r="AP933" s="40"/>
      <c r="AQ933" s="40"/>
      <c r="AR933" s="40"/>
      <c r="AS933" s="40"/>
      <c r="AT933" s="40"/>
      <c r="AU933" s="40"/>
    </row>
    <row r="934">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c r="AA934" s="40"/>
      <c r="AB934" s="40"/>
      <c r="AC934" s="40"/>
      <c r="AD934" s="40"/>
      <c r="AE934" s="40"/>
      <c r="AF934" s="40"/>
      <c r="AG934" s="40"/>
      <c r="AH934" s="40"/>
      <c r="AI934" s="40"/>
      <c r="AJ934" s="40"/>
      <c r="AK934" s="40"/>
      <c r="AL934" s="40"/>
      <c r="AM934" s="40"/>
      <c r="AN934" s="40"/>
      <c r="AO934" s="40"/>
      <c r="AP934" s="40"/>
      <c r="AQ934" s="40"/>
      <c r="AR934" s="40"/>
      <c r="AS934" s="40"/>
      <c r="AT934" s="40"/>
      <c r="AU934" s="40"/>
    </row>
    <row r="935">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c r="AA935" s="40"/>
      <c r="AB935" s="40"/>
      <c r="AC935" s="40"/>
      <c r="AD935" s="40"/>
      <c r="AE935" s="40"/>
      <c r="AF935" s="40"/>
      <c r="AG935" s="40"/>
      <c r="AH935" s="40"/>
      <c r="AI935" s="40"/>
      <c r="AJ935" s="40"/>
      <c r="AK935" s="40"/>
      <c r="AL935" s="40"/>
      <c r="AM935" s="40"/>
      <c r="AN935" s="40"/>
      <c r="AO935" s="40"/>
      <c r="AP935" s="40"/>
      <c r="AQ935" s="40"/>
      <c r="AR935" s="40"/>
      <c r="AS935" s="40"/>
      <c r="AT935" s="40"/>
      <c r="AU935" s="40"/>
    </row>
    <row r="936">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c r="AA936" s="40"/>
      <c r="AB936" s="40"/>
      <c r="AC936" s="40"/>
      <c r="AD936" s="40"/>
      <c r="AE936" s="40"/>
      <c r="AF936" s="40"/>
      <c r="AG936" s="40"/>
      <c r="AH936" s="40"/>
      <c r="AI936" s="40"/>
      <c r="AJ936" s="40"/>
      <c r="AK936" s="40"/>
      <c r="AL936" s="40"/>
      <c r="AM936" s="40"/>
      <c r="AN936" s="40"/>
      <c r="AO936" s="40"/>
      <c r="AP936" s="40"/>
      <c r="AQ936" s="40"/>
      <c r="AR936" s="40"/>
      <c r="AS936" s="40"/>
      <c r="AT936" s="40"/>
      <c r="AU936" s="40"/>
    </row>
    <row r="937">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c r="AA937" s="40"/>
      <c r="AB937" s="40"/>
      <c r="AC937" s="40"/>
      <c r="AD937" s="40"/>
      <c r="AE937" s="40"/>
      <c r="AF937" s="40"/>
      <c r="AG937" s="40"/>
      <c r="AH937" s="40"/>
      <c r="AI937" s="40"/>
      <c r="AJ937" s="40"/>
      <c r="AK937" s="40"/>
      <c r="AL937" s="40"/>
      <c r="AM937" s="40"/>
      <c r="AN937" s="40"/>
      <c r="AO937" s="40"/>
      <c r="AP937" s="40"/>
      <c r="AQ937" s="40"/>
      <c r="AR937" s="40"/>
      <c r="AS937" s="40"/>
      <c r="AT937" s="40"/>
      <c r="AU937" s="40"/>
    </row>
    <row r="938">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c r="AA938" s="40"/>
      <c r="AB938" s="40"/>
      <c r="AC938" s="40"/>
      <c r="AD938" s="40"/>
      <c r="AE938" s="40"/>
      <c r="AF938" s="40"/>
      <c r="AG938" s="40"/>
      <c r="AH938" s="40"/>
      <c r="AI938" s="40"/>
      <c r="AJ938" s="40"/>
      <c r="AK938" s="40"/>
      <c r="AL938" s="40"/>
      <c r="AM938" s="40"/>
      <c r="AN938" s="40"/>
      <c r="AO938" s="40"/>
      <c r="AP938" s="40"/>
      <c r="AQ938" s="40"/>
      <c r="AR938" s="40"/>
      <c r="AS938" s="40"/>
      <c r="AT938" s="40"/>
      <c r="AU938" s="40"/>
    </row>
    <row r="939">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c r="AA939" s="40"/>
      <c r="AB939" s="40"/>
      <c r="AC939" s="40"/>
      <c r="AD939" s="40"/>
      <c r="AE939" s="40"/>
      <c r="AF939" s="40"/>
      <c r="AG939" s="40"/>
      <c r="AH939" s="40"/>
      <c r="AI939" s="40"/>
      <c r="AJ939" s="40"/>
      <c r="AK939" s="40"/>
      <c r="AL939" s="40"/>
      <c r="AM939" s="40"/>
      <c r="AN939" s="40"/>
      <c r="AO939" s="40"/>
      <c r="AP939" s="40"/>
      <c r="AQ939" s="40"/>
      <c r="AR939" s="40"/>
      <c r="AS939" s="40"/>
      <c r="AT939" s="40"/>
      <c r="AU939" s="40"/>
    </row>
    <row r="940">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c r="AA940" s="40"/>
      <c r="AB940" s="40"/>
      <c r="AC940" s="40"/>
      <c r="AD940" s="40"/>
      <c r="AE940" s="40"/>
      <c r="AF940" s="40"/>
      <c r="AG940" s="40"/>
      <c r="AH940" s="40"/>
      <c r="AI940" s="40"/>
      <c r="AJ940" s="40"/>
      <c r="AK940" s="40"/>
      <c r="AL940" s="40"/>
      <c r="AM940" s="40"/>
      <c r="AN940" s="40"/>
      <c r="AO940" s="40"/>
      <c r="AP940" s="40"/>
      <c r="AQ940" s="40"/>
      <c r="AR940" s="40"/>
      <c r="AS940" s="40"/>
      <c r="AT940" s="40"/>
      <c r="AU940" s="40"/>
    </row>
    <row r="941">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c r="AA941" s="40"/>
      <c r="AB941" s="40"/>
      <c r="AC941" s="40"/>
      <c r="AD941" s="40"/>
      <c r="AE941" s="40"/>
      <c r="AF941" s="40"/>
      <c r="AG941" s="40"/>
      <c r="AH941" s="40"/>
      <c r="AI941" s="40"/>
      <c r="AJ941" s="40"/>
      <c r="AK941" s="40"/>
      <c r="AL941" s="40"/>
      <c r="AM941" s="40"/>
      <c r="AN941" s="40"/>
      <c r="AO941" s="40"/>
      <c r="AP941" s="40"/>
      <c r="AQ941" s="40"/>
      <c r="AR941" s="40"/>
      <c r="AS941" s="40"/>
      <c r="AT941" s="40"/>
      <c r="AU941" s="40"/>
    </row>
    <row r="942">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c r="AA942" s="40"/>
      <c r="AB942" s="40"/>
      <c r="AC942" s="40"/>
      <c r="AD942" s="40"/>
      <c r="AE942" s="40"/>
      <c r="AF942" s="40"/>
      <c r="AG942" s="40"/>
      <c r="AH942" s="40"/>
      <c r="AI942" s="40"/>
      <c r="AJ942" s="40"/>
      <c r="AK942" s="40"/>
      <c r="AL942" s="40"/>
      <c r="AM942" s="40"/>
      <c r="AN942" s="40"/>
      <c r="AO942" s="40"/>
      <c r="AP942" s="40"/>
      <c r="AQ942" s="40"/>
      <c r="AR942" s="40"/>
      <c r="AS942" s="40"/>
      <c r="AT942" s="40"/>
      <c r="AU942" s="40"/>
    </row>
    <row r="943">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c r="AA943" s="40"/>
      <c r="AB943" s="40"/>
      <c r="AC943" s="40"/>
      <c r="AD943" s="40"/>
      <c r="AE943" s="40"/>
      <c r="AF943" s="40"/>
      <c r="AG943" s="40"/>
      <c r="AH943" s="40"/>
      <c r="AI943" s="40"/>
      <c r="AJ943" s="40"/>
      <c r="AK943" s="40"/>
      <c r="AL943" s="40"/>
      <c r="AM943" s="40"/>
      <c r="AN943" s="40"/>
      <c r="AO943" s="40"/>
      <c r="AP943" s="40"/>
      <c r="AQ943" s="40"/>
      <c r="AR943" s="40"/>
      <c r="AS943" s="40"/>
      <c r="AT943" s="40"/>
      <c r="AU943" s="40"/>
    </row>
    <row r="944">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c r="AA944" s="40"/>
      <c r="AB944" s="40"/>
      <c r="AC944" s="40"/>
      <c r="AD944" s="40"/>
      <c r="AE944" s="40"/>
      <c r="AF944" s="40"/>
      <c r="AG944" s="40"/>
      <c r="AH944" s="40"/>
      <c r="AI944" s="40"/>
      <c r="AJ944" s="40"/>
      <c r="AK944" s="40"/>
      <c r="AL944" s="40"/>
      <c r="AM944" s="40"/>
      <c r="AN944" s="40"/>
      <c r="AO944" s="40"/>
      <c r="AP944" s="40"/>
      <c r="AQ944" s="40"/>
      <c r="AR944" s="40"/>
      <c r="AS944" s="40"/>
      <c r="AT944" s="40"/>
      <c r="AU944" s="40"/>
    </row>
    <row r="945">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c r="AA945" s="40"/>
      <c r="AB945" s="40"/>
      <c r="AC945" s="40"/>
      <c r="AD945" s="40"/>
      <c r="AE945" s="40"/>
      <c r="AF945" s="40"/>
      <c r="AG945" s="40"/>
      <c r="AH945" s="40"/>
      <c r="AI945" s="40"/>
      <c r="AJ945" s="40"/>
      <c r="AK945" s="40"/>
      <c r="AL945" s="40"/>
      <c r="AM945" s="40"/>
      <c r="AN945" s="40"/>
      <c r="AO945" s="40"/>
      <c r="AP945" s="40"/>
      <c r="AQ945" s="40"/>
      <c r="AR945" s="40"/>
      <c r="AS945" s="40"/>
      <c r="AT945" s="40"/>
      <c r="AU945" s="40"/>
    </row>
    <row r="946">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c r="AA946" s="40"/>
      <c r="AB946" s="40"/>
      <c r="AC946" s="40"/>
      <c r="AD946" s="40"/>
      <c r="AE946" s="40"/>
      <c r="AF946" s="40"/>
      <c r="AG946" s="40"/>
      <c r="AH946" s="40"/>
      <c r="AI946" s="40"/>
      <c r="AJ946" s="40"/>
      <c r="AK946" s="40"/>
      <c r="AL946" s="40"/>
      <c r="AM946" s="40"/>
      <c r="AN946" s="40"/>
      <c r="AO946" s="40"/>
      <c r="AP946" s="40"/>
      <c r="AQ946" s="40"/>
      <c r="AR946" s="40"/>
      <c r="AS946" s="40"/>
      <c r="AT946" s="40"/>
      <c r="AU946" s="40"/>
    </row>
    <row r="947">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c r="AA947" s="40"/>
      <c r="AB947" s="40"/>
      <c r="AC947" s="40"/>
      <c r="AD947" s="40"/>
      <c r="AE947" s="40"/>
      <c r="AF947" s="40"/>
      <c r="AG947" s="40"/>
      <c r="AH947" s="40"/>
      <c r="AI947" s="40"/>
      <c r="AJ947" s="40"/>
      <c r="AK947" s="40"/>
      <c r="AL947" s="40"/>
      <c r="AM947" s="40"/>
      <c r="AN947" s="40"/>
      <c r="AO947" s="40"/>
      <c r="AP947" s="40"/>
      <c r="AQ947" s="40"/>
      <c r="AR947" s="40"/>
      <c r="AS947" s="40"/>
      <c r="AT947" s="40"/>
      <c r="AU947" s="40"/>
    </row>
    <row r="948">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c r="AA948" s="40"/>
      <c r="AB948" s="40"/>
      <c r="AC948" s="40"/>
      <c r="AD948" s="40"/>
      <c r="AE948" s="40"/>
      <c r="AF948" s="40"/>
      <c r="AG948" s="40"/>
      <c r="AH948" s="40"/>
      <c r="AI948" s="40"/>
      <c r="AJ948" s="40"/>
      <c r="AK948" s="40"/>
      <c r="AL948" s="40"/>
      <c r="AM948" s="40"/>
      <c r="AN948" s="40"/>
      <c r="AO948" s="40"/>
      <c r="AP948" s="40"/>
      <c r="AQ948" s="40"/>
      <c r="AR948" s="40"/>
      <c r="AS948" s="40"/>
      <c r="AT948" s="40"/>
      <c r="AU948" s="40"/>
    </row>
    <row r="949">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c r="AA949" s="40"/>
      <c r="AB949" s="40"/>
      <c r="AC949" s="40"/>
      <c r="AD949" s="40"/>
      <c r="AE949" s="40"/>
      <c r="AF949" s="40"/>
      <c r="AG949" s="40"/>
      <c r="AH949" s="40"/>
      <c r="AI949" s="40"/>
      <c r="AJ949" s="40"/>
      <c r="AK949" s="40"/>
      <c r="AL949" s="40"/>
      <c r="AM949" s="40"/>
      <c r="AN949" s="40"/>
      <c r="AO949" s="40"/>
      <c r="AP949" s="40"/>
      <c r="AQ949" s="40"/>
      <c r="AR949" s="40"/>
      <c r="AS949" s="40"/>
      <c r="AT949" s="40"/>
      <c r="AU949" s="40"/>
    </row>
    <row r="950">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c r="AA950" s="40"/>
      <c r="AB950" s="40"/>
      <c r="AC950" s="40"/>
      <c r="AD950" s="40"/>
      <c r="AE950" s="40"/>
      <c r="AF950" s="40"/>
      <c r="AG950" s="40"/>
      <c r="AH950" s="40"/>
      <c r="AI950" s="40"/>
      <c r="AJ950" s="40"/>
      <c r="AK950" s="40"/>
      <c r="AL950" s="40"/>
      <c r="AM950" s="40"/>
      <c r="AN950" s="40"/>
      <c r="AO950" s="40"/>
      <c r="AP950" s="40"/>
      <c r="AQ950" s="40"/>
      <c r="AR950" s="40"/>
      <c r="AS950" s="40"/>
      <c r="AT950" s="40"/>
      <c r="AU950" s="40"/>
    </row>
    <row r="951">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c r="AA951" s="40"/>
      <c r="AB951" s="40"/>
      <c r="AC951" s="40"/>
      <c r="AD951" s="40"/>
      <c r="AE951" s="40"/>
      <c r="AF951" s="40"/>
      <c r="AG951" s="40"/>
      <c r="AH951" s="40"/>
      <c r="AI951" s="40"/>
      <c r="AJ951" s="40"/>
      <c r="AK951" s="40"/>
      <c r="AL951" s="40"/>
      <c r="AM951" s="40"/>
      <c r="AN951" s="40"/>
      <c r="AO951" s="40"/>
      <c r="AP951" s="40"/>
      <c r="AQ951" s="40"/>
      <c r="AR951" s="40"/>
      <c r="AS951" s="40"/>
      <c r="AT951" s="40"/>
      <c r="AU951" s="40"/>
    </row>
    <row r="952">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c r="AA952" s="40"/>
      <c r="AB952" s="40"/>
      <c r="AC952" s="40"/>
      <c r="AD952" s="40"/>
      <c r="AE952" s="40"/>
      <c r="AF952" s="40"/>
      <c r="AG952" s="40"/>
      <c r="AH952" s="40"/>
      <c r="AI952" s="40"/>
      <c r="AJ952" s="40"/>
      <c r="AK952" s="40"/>
      <c r="AL952" s="40"/>
      <c r="AM952" s="40"/>
      <c r="AN952" s="40"/>
      <c r="AO952" s="40"/>
      <c r="AP952" s="40"/>
      <c r="AQ952" s="40"/>
      <c r="AR952" s="40"/>
      <c r="AS952" s="40"/>
      <c r="AT952" s="40"/>
      <c r="AU952" s="40"/>
    </row>
    <row r="953">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c r="AA953" s="40"/>
      <c r="AB953" s="40"/>
      <c r="AC953" s="40"/>
      <c r="AD953" s="40"/>
      <c r="AE953" s="40"/>
      <c r="AF953" s="40"/>
      <c r="AG953" s="40"/>
      <c r="AH953" s="40"/>
      <c r="AI953" s="40"/>
      <c r="AJ953" s="40"/>
      <c r="AK953" s="40"/>
      <c r="AL953" s="40"/>
      <c r="AM953" s="40"/>
      <c r="AN953" s="40"/>
      <c r="AO953" s="40"/>
      <c r="AP953" s="40"/>
      <c r="AQ953" s="40"/>
      <c r="AR953" s="40"/>
      <c r="AS953" s="40"/>
      <c r="AT953" s="40"/>
      <c r="AU953" s="40"/>
    </row>
    <row r="954">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c r="AA954" s="40"/>
      <c r="AB954" s="40"/>
      <c r="AC954" s="40"/>
      <c r="AD954" s="40"/>
      <c r="AE954" s="40"/>
      <c r="AF954" s="40"/>
      <c r="AG954" s="40"/>
      <c r="AH954" s="40"/>
      <c r="AI954" s="40"/>
      <c r="AJ954" s="40"/>
      <c r="AK954" s="40"/>
      <c r="AL954" s="40"/>
      <c r="AM954" s="40"/>
      <c r="AN954" s="40"/>
      <c r="AO954" s="40"/>
      <c r="AP954" s="40"/>
      <c r="AQ954" s="40"/>
      <c r="AR954" s="40"/>
      <c r="AS954" s="40"/>
      <c r="AT954" s="40"/>
      <c r="AU954" s="40"/>
    </row>
    <row r="955">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c r="AA955" s="40"/>
      <c r="AB955" s="40"/>
      <c r="AC955" s="40"/>
      <c r="AD955" s="40"/>
      <c r="AE955" s="40"/>
      <c r="AF955" s="40"/>
      <c r="AG955" s="40"/>
      <c r="AH955" s="40"/>
      <c r="AI955" s="40"/>
      <c r="AJ955" s="40"/>
      <c r="AK955" s="40"/>
      <c r="AL955" s="40"/>
      <c r="AM955" s="40"/>
      <c r="AN955" s="40"/>
      <c r="AO955" s="40"/>
      <c r="AP955" s="40"/>
      <c r="AQ955" s="40"/>
      <c r="AR955" s="40"/>
      <c r="AS955" s="40"/>
      <c r="AT955" s="40"/>
      <c r="AU955" s="40"/>
    </row>
    <row r="956">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c r="AB956" s="40"/>
      <c r="AC956" s="40"/>
      <c r="AD956" s="40"/>
      <c r="AE956" s="40"/>
      <c r="AF956" s="40"/>
      <c r="AG956" s="40"/>
      <c r="AH956" s="40"/>
      <c r="AI956" s="40"/>
      <c r="AJ956" s="40"/>
      <c r="AK956" s="40"/>
      <c r="AL956" s="40"/>
      <c r="AM956" s="40"/>
      <c r="AN956" s="40"/>
      <c r="AO956" s="40"/>
      <c r="AP956" s="40"/>
      <c r="AQ956" s="40"/>
      <c r="AR956" s="40"/>
      <c r="AS956" s="40"/>
      <c r="AT956" s="40"/>
      <c r="AU956" s="40"/>
    </row>
    <row r="957">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c r="AA957" s="40"/>
      <c r="AB957" s="40"/>
      <c r="AC957" s="40"/>
      <c r="AD957" s="40"/>
      <c r="AE957" s="40"/>
      <c r="AF957" s="40"/>
      <c r="AG957" s="40"/>
      <c r="AH957" s="40"/>
      <c r="AI957" s="40"/>
      <c r="AJ957" s="40"/>
      <c r="AK957" s="40"/>
      <c r="AL957" s="40"/>
      <c r="AM957" s="40"/>
      <c r="AN957" s="40"/>
      <c r="AO957" s="40"/>
      <c r="AP957" s="40"/>
      <c r="AQ957" s="40"/>
      <c r="AR957" s="40"/>
      <c r="AS957" s="40"/>
      <c r="AT957" s="40"/>
      <c r="AU957" s="40"/>
    </row>
    <row r="958">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c r="AA958" s="40"/>
      <c r="AB958" s="40"/>
      <c r="AC958" s="40"/>
      <c r="AD958" s="40"/>
      <c r="AE958" s="40"/>
      <c r="AF958" s="40"/>
      <c r="AG958" s="40"/>
      <c r="AH958" s="40"/>
      <c r="AI958" s="40"/>
      <c r="AJ958" s="40"/>
      <c r="AK958" s="40"/>
      <c r="AL958" s="40"/>
      <c r="AM958" s="40"/>
      <c r="AN958" s="40"/>
      <c r="AO958" s="40"/>
      <c r="AP958" s="40"/>
      <c r="AQ958" s="40"/>
      <c r="AR958" s="40"/>
      <c r="AS958" s="40"/>
      <c r="AT958" s="40"/>
      <c r="AU958" s="40"/>
    </row>
    <row r="959">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c r="AA959" s="40"/>
      <c r="AB959" s="40"/>
      <c r="AC959" s="40"/>
      <c r="AD959" s="40"/>
      <c r="AE959" s="40"/>
      <c r="AF959" s="40"/>
      <c r="AG959" s="40"/>
      <c r="AH959" s="40"/>
      <c r="AI959" s="40"/>
      <c r="AJ959" s="40"/>
      <c r="AK959" s="40"/>
      <c r="AL959" s="40"/>
      <c r="AM959" s="40"/>
      <c r="AN959" s="40"/>
      <c r="AO959" s="40"/>
      <c r="AP959" s="40"/>
      <c r="AQ959" s="40"/>
      <c r="AR959" s="40"/>
      <c r="AS959" s="40"/>
      <c r="AT959" s="40"/>
      <c r="AU959" s="40"/>
    </row>
    <row r="960">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c r="AA960" s="40"/>
      <c r="AB960" s="40"/>
      <c r="AC960" s="40"/>
      <c r="AD960" s="40"/>
      <c r="AE960" s="40"/>
      <c r="AF960" s="40"/>
      <c r="AG960" s="40"/>
      <c r="AH960" s="40"/>
      <c r="AI960" s="40"/>
      <c r="AJ960" s="40"/>
      <c r="AK960" s="40"/>
      <c r="AL960" s="40"/>
      <c r="AM960" s="40"/>
      <c r="AN960" s="40"/>
      <c r="AO960" s="40"/>
      <c r="AP960" s="40"/>
      <c r="AQ960" s="40"/>
      <c r="AR960" s="40"/>
      <c r="AS960" s="40"/>
      <c r="AT960" s="40"/>
      <c r="AU960" s="40"/>
    </row>
    <row r="961">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c r="AA961" s="40"/>
      <c r="AB961" s="40"/>
      <c r="AC961" s="40"/>
      <c r="AD961" s="40"/>
      <c r="AE961" s="40"/>
      <c r="AF961" s="40"/>
      <c r="AG961" s="40"/>
      <c r="AH961" s="40"/>
      <c r="AI961" s="40"/>
      <c r="AJ961" s="40"/>
      <c r="AK961" s="40"/>
      <c r="AL961" s="40"/>
      <c r="AM961" s="40"/>
      <c r="AN961" s="40"/>
      <c r="AO961" s="40"/>
      <c r="AP961" s="40"/>
      <c r="AQ961" s="40"/>
      <c r="AR961" s="40"/>
      <c r="AS961" s="40"/>
      <c r="AT961" s="40"/>
      <c r="AU961" s="40"/>
    </row>
    <row r="962">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c r="AA962" s="40"/>
      <c r="AB962" s="40"/>
      <c r="AC962" s="40"/>
      <c r="AD962" s="40"/>
      <c r="AE962" s="40"/>
      <c r="AF962" s="40"/>
      <c r="AG962" s="40"/>
      <c r="AH962" s="40"/>
      <c r="AI962" s="40"/>
      <c r="AJ962" s="40"/>
      <c r="AK962" s="40"/>
      <c r="AL962" s="40"/>
      <c r="AM962" s="40"/>
      <c r="AN962" s="40"/>
      <c r="AO962" s="40"/>
      <c r="AP962" s="40"/>
      <c r="AQ962" s="40"/>
      <c r="AR962" s="40"/>
      <c r="AS962" s="40"/>
      <c r="AT962" s="40"/>
      <c r="AU962" s="40"/>
    </row>
    <row r="963">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c r="AA963" s="40"/>
      <c r="AB963" s="40"/>
      <c r="AC963" s="40"/>
      <c r="AD963" s="40"/>
      <c r="AE963" s="40"/>
      <c r="AF963" s="40"/>
      <c r="AG963" s="40"/>
      <c r="AH963" s="40"/>
      <c r="AI963" s="40"/>
      <c r="AJ963" s="40"/>
      <c r="AK963" s="40"/>
      <c r="AL963" s="40"/>
      <c r="AM963" s="40"/>
      <c r="AN963" s="40"/>
      <c r="AO963" s="40"/>
      <c r="AP963" s="40"/>
      <c r="AQ963" s="40"/>
      <c r="AR963" s="40"/>
      <c r="AS963" s="40"/>
      <c r="AT963" s="40"/>
      <c r="AU963" s="40"/>
    </row>
    <row r="964">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c r="AA964" s="40"/>
      <c r="AB964" s="40"/>
      <c r="AC964" s="40"/>
      <c r="AD964" s="40"/>
      <c r="AE964" s="40"/>
      <c r="AF964" s="40"/>
      <c r="AG964" s="40"/>
      <c r="AH964" s="40"/>
      <c r="AI964" s="40"/>
      <c r="AJ964" s="40"/>
      <c r="AK964" s="40"/>
      <c r="AL964" s="40"/>
      <c r="AM964" s="40"/>
      <c r="AN964" s="40"/>
      <c r="AO964" s="40"/>
      <c r="AP964" s="40"/>
      <c r="AQ964" s="40"/>
      <c r="AR964" s="40"/>
      <c r="AS964" s="40"/>
      <c r="AT964" s="40"/>
      <c r="AU964" s="40"/>
    </row>
    <row r="965">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c r="AA965" s="40"/>
      <c r="AB965" s="40"/>
      <c r="AC965" s="40"/>
      <c r="AD965" s="40"/>
      <c r="AE965" s="40"/>
      <c r="AF965" s="40"/>
      <c r="AG965" s="40"/>
      <c r="AH965" s="40"/>
      <c r="AI965" s="40"/>
      <c r="AJ965" s="40"/>
      <c r="AK965" s="40"/>
      <c r="AL965" s="40"/>
      <c r="AM965" s="40"/>
      <c r="AN965" s="40"/>
      <c r="AO965" s="40"/>
      <c r="AP965" s="40"/>
      <c r="AQ965" s="40"/>
      <c r="AR965" s="40"/>
      <c r="AS965" s="40"/>
      <c r="AT965" s="40"/>
      <c r="AU965" s="40"/>
    </row>
    <row r="966">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c r="AA966" s="40"/>
      <c r="AB966" s="40"/>
      <c r="AC966" s="40"/>
      <c r="AD966" s="40"/>
      <c r="AE966" s="40"/>
      <c r="AF966" s="40"/>
      <c r="AG966" s="40"/>
      <c r="AH966" s="40"/>
      <c r="AI966" s="40"/>
      <c r="AJ966" s="40"/>
      <c r="AK966" s="40"/>
      <c r="AL966" s="40"/>
      <c r="AM966" s="40"/>
      <c r="AN966" s="40"/>
      <c r="AO966" s="40"/>
      <c r="AP966" s="40"/>
      <c r="AQ966" s="40"/>
      <c r="AR966" s="40"/>
      <c r="AS966" s="40"/>
      <c r="AT966" s="40"/>
      <c r="AU966" s="40"/>
    </row>
    <row r="967">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c r="AA967" s="40"/>
      <c r="AB967" s="40"/>
      <c r="AC967" s="40"/>
      <c r="AD967" s="40"/>
      <c r="AE967" s="40"/>
      <c r="AF967" s="40"/>
      <c r="AG967" s="40"/>
      <c r="AH967" s="40"/>
      <c r="AI967" s="40"/>
      <c r="AJ967" s="40"/>
      <c r="AK967" s="40"/>
      <c r="AL967" s="40"/>
      <c r="AM967" s="40"/>
      <c r="AN967" s="40"/>
      <c r="AO967" s="40"/>
      <c r="AP967" s="40"/>
      <c r="AQ967" s="40"/>
      <c r="AR967" s="40"/>
      <c r="AS967" s="40"/>
      <c r="AT967" s="40"/>
      <c r="AU967" s="40"/>
    </row>
    <row r="968">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c r="AA968" s="40"/>
      <c r="AB968" s="40"/>
      <c r="AC968" s="40"/>
      <c r="AD968" s="40"/>
      <c r="AE968" s="40"/>
      <c r="AF968" s="40"/>
      <c r="AG968" s="40"/>
      <c r="AH968" s="40"/>
      <c r="AI968" s="40"/>
      <c r="AJ968" s="40"/>
      <c r="AK968" s="40"/>
      <c r="AL968" s="40"/>
      <c r="AM968" s="40"/>
      <c r="AN968" s="40"/>
      <c r="AO968" s="40"/>
      <c r="AP968" s="40"/>
      <c r="AQ968" s="40"/>
      <c r="AR968" s="40"/>
      <c r="AS968" s="40"/>
      <c r="AT968" s="40"/>
      <c r="AU968" s="40"/>
    </row>
    <row r="969">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c r="AA969" s="40"/>
      <c r="AB969" s="40"/>
      <c r="AC969" s="40"/>
      <c r="AD969" s="40"/>
      <c r="AE969" s="40"/>
      <c r="AF969" s="40"/>
      <c r="AG969" s="40"/>
      <c r="AH969" s="40"/>
      <c r="AI969" s="40"/>
      <c r="AJ969" s="40"/>
      <c r="AK969" s="40"/>
      <c r="AL969" s="40"/>
      <c r="AM969" s="40"/>
      <c r="AN969" s="40"/>
      <c r="AO969" s="40"/>
      <c r="AP969" s="40"/>
      <c r="AQ969" s="40"/>
      <c r="AR969" s="40"/>
      <c r="AS969" s="40"/>
      <c r="AT969" s="40"/>
      <c r="AU969" s="40"/>
    </row>
    <row r="970">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c r="AA970" s="40"/>
      <c r="AB970" s="40"/>
      <c r="AC970" s="40"/>
      <c r="AD970" s="40"/>
      <c r="AE970" s="40"/>
      <c r="AF970" s="40"/>
      <c r="AG970" s="40"/>
      <c r="AH970" s="40"/>
      <c r="AI970" s="40"/>
      <c r="AJ970" s="40"/>
      <c r="AK970" s="40"/>
      <c r="AL970" s="40"/>
      <c r="AM970" s="40"/>
      <c r="AN970" s="40"/>
      <c r="AO970" s="40"/>
      <c r="AP970" s="40"/>
      <c r="AQ970" s="40"/>
      <c r="AR970" s="40"/>
      <c r="AS970" s="40"/>
      <c r="AT970" s="40"/>
      <c r="AU970" s="40"/>
    </row>
    <row r="971">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c r="AA971" s="40"/>
      <c r="AB971" s="40"/>
      <c r="AC971" s="40"/>
      <c r="AD971" s="40"/>
      <c r="AE971" s="40"/>
      <c r="AF971" s="40"/>
      <c r="AG971" s="40"/>
      <c r="AH971" s="40"/>
      <c r="AI971" s="40"/>
      <c r="AJ971" s="40"/>
      <c r="AK971" s="40"/>
      <c r="AL971" s="40"/>
      <c r="AM971" s="40"/>
      <c r="AN971" s="40"/>
      <c r="AO971" s="40"/>
      <c r="AP971" s="40"/>
      <c r="AQ971" s="40"/>
      <c r="AR971" s="40"/>
      <c r="AS971" s="40"/>
      <c r="AT971" s="40"/>
      <c r="AU971" s="40"/>
    </row>
    <row r="972">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c r="AA972" s="40"/>
      <c r="AB972" s="40"/>
      <c r="AC972" s="40"/>
      <c r="AD972" s="40"/>
      <c r="AE972" s="40"/>
      <c r="AF972" s="40"/>
      <c r="AG972" s="40"/>
      <c r="AH972" s="40"/>
      <c r="AI972" s="40"/>
      <c r="AJ972" s="40"/>
      <c r="AK972" s="40"/>
      <c r="AL972" s="40"/>
      <c r="AM972" s="40"/>
      <c r="AN972" s="40"/>
      <c r="AO972" s="40"/>
      <c r="AP972" s="40"/>
      <c r="AQ972" s="40"/>
      <c r="AR972" s="40"/>
      <c r="AS972" s="40"/>
      <c r="AT972" s="40"/>
      <c r="AU972" s="40"/>
    </row>
    <row r="973">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c r="AA973" s="40"/>
      <c r="AB973" s="40"/>
      <c r="AC973" s="40"/>
      <c r="AD973" s="40"/>
      <c r="AE973" s="40"/>
      <c r="AF973" s="40"/>
      <c r="AG973" s="40"/>
      <c r="AH973" s="40"/>
      <c r="AI973" s="40"/>
      <c r="AJ973" s="40"/>
      <c r="AK973" s="40"/>
      <c r="AL973" s="40"/>
      <c r="AM973" s="40"/>
      <c r="AN973" s="40"/>
      <c r="AO973" s="40"/>
      <c r="AP973" s="40"/>
      <c r="AQ973" s="40"/>
      <c r="AR973" s="40"/>
      <c r="AS973" s="40"/>
      <c r="AT973" s="40"/>
      <c r="AU973" s="40"/>
    </row>
    <row r="974">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c r="AA974" s="40"/>
      <c r="AB974" s="40"/>
      <c r="AC974" s="40"/>
      <c r="AD974" s="40"/>
      <c r="AE974" s="40"/>
      <c r="AF974" s="40"/>
      <c r="AG974" s="40"/>
      <c r="AH974" s="40"/>
      <c r="AI974" s="40"/>
      <c r="AJ974" s="40"/>
      <c r="AK974" s="40"/>
      <c r="AL974" s="40"/>
      <c r="AM974" s="40"/>
      <c r="AN974" s="40"/>
      <c r="AO974" s="40"/>
      <c r="AP974" s="40"/>
      <c r="AQ974" s="40"/>
      <c r="AR974" s="40"/>
      <c r="AS974" s="40"/>
      <c r="AT974" s="40"/>
      <c r="AU974" s="40"/>
    </row>
    <row r="975">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c r="AA975" s="40"/>
      <c r="AB975" s="40"/>
      <c r="AC975" s="40"/>
      <c r="AD975" s="40"/>
      <c r="AE975" s="40"/>
      <c r="AF975" s="40"/>
      <c r="AG975" s="40"/>
      <c r="AH975" s="40"/>
      <c r="AI975" s="40"/>
      <c r="AJ975" s="40"/>
      <c r="AK975" s="40"/>
      <c r="AL975" s="40"/>
      <c r="AM975" s="40"/>
      <c r="AN975" s="40"/>
      <c r="AO975" s="40"/>
      <c r="AP975" s="40"/>
      <c r="AQ975" s="40"/>
      <c r="AR975" s="40"/>
      <c r="AS975" s="40"/>
      <c r="AT975" s="40"/>
      <c r="AU975" s="40"/>
    </row>
    <row r="976">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c r="AA976" s="40"/>
      <c r="AB976" s="40"/>
      <c r="AC976" s="40"/>
      <c r="AD976" s="40"/>
      <c r="AE976" s="40"/>
      <c r="AF976" s="40"/>
      <c r="AG976" s="40"/>
      <c r="AH976" s="40"/>
      <c r="AI976" s="40"/>
      <c r="AJ976" s="40"/>
      <c r="AK976" s="40"/>
      <c r="AL976" s="40"/>
      <c r="AM976" s="40"/>
      <c r="AN976" s="40"/>
      <c r="AO976" s="40"/>
      <c r="AP976" s="40"/>
      <c r="AQ976" s="40"/>
      <c r="AR976" s="40"/>
      <c r="AS976" s="40"/>
      <c r="AT976" s="40"/>
      <c r="AU976" s="40"/>
    </row>
    <row r="977">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c r="AA977" s="40"/>
      <c r="AB977" s="40"/>
      <c r="AC977" s="40"/>
      <c r="AD977" s="40"/>
      <c r="AE977" s="40"/>
      <c r="AF977" s="40"/>
      <c r="AG977" s="40"/>
      <c r="AH977" s="40"/>
      <c r="AI977" s="40"/>
      <c r="AJ977" s="40"/>
      <c r="AK977" s="40"/>
      <c r="AL977" s="40"/>
      <c r="AM977" s="40"/>
      <c r="AN977" s="40"/>
      <c r="AO977" s="40"/>
      <c r="AP977" s="40"/>
      <c r="AQ977" s="40"/>
      <c r="AR977" s="40"/>
      <c r="AS977" s="40"/>
      <c r="AT977" s="40"/>
      <c r="AU977" s="40"/>
    </row>
    <row r="978">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c r="AA978" s="40"/>
      <c r="AB978" s="40"/>
      <c r="AC978" s="40"/>
      <c r="AD978" s="40"/>
      <c r="AE978" s="40"/>
      <c r="AF978" s="40"/>
      <c r="AG978" s="40"/>
      <c r="AH978" s="40"/>
      <c r="AI978" s="40"/>
      <c r="AJ978" s="40"/>
      <c r="AK978" s="40"/>
      <c r="AL978" s="40"/>
      <c r="AM978" s="40"/>
      <c r="AN978" s="40"/>
      <c r="AO978" s="40"/>
      <c r="AP978" s="40"/>
      <c r="AQ978" s="40"/>
      <c r="AR978" s="40"/>
      <c r="AS978" s="40"/>
      <c r="AT978" s="40"/>
      <c r="AU978" s="40"/>
    </row>
    <row r="979">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c r="AA979" s="40"/>
      <c r="AB979" s="40"/>
      <c r="AC979" s="40"/>
      <c r="AD979" s="40"/>
      <c r="AE979" s="40"/>
      <c r="AF979" s="40"/>
      <c r="AG979" s="40"/>
      <c r="AH979" s="40"/>
      <c r="AI979" s="40"/>
      <c r="AJ979" s="40"/>
      <c r="AK979" s="40"/>
      <c r="AL979" s="40"/>
      <c r="AM979" s="40"/>
      <c r="AN979" s="40"/>
      <c r="AO979" s="40"/>
      <c r="AP979" s="40"/>
      <c r="AQ979" s="40"/>
      <c r="AR979" s="40"/>
      <c r="AS979" s="40"/>
      <c r="AT979" s="40"/>
      <c r="AU979" s="40"/>
    </row>
    <row r="980">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c r="AA980" s="40"/>
      <c r="AB980" s="40"/>
      <c r="AC980" s="40"/>
      <c r="AD980" s="40"/>
      <c r="AE980" s="40"/>
      <c r="AF980" s="40"/>
      <c r="AG980" s="40"/>
      <c r="AH980" s="40"/>
      <c r="AI980" s="40"/>
      <c r="AJ980" s="40"/>
      <c r="AK980" s="40"/>
      <c r="AL980" s="40"/>
      <c r="AM980" s="40"/>
      <c r="AN980" s="40"/>
      <c r="AO980" s="40"/>
      <c r="AP980" s="40"/>
      <c r="AQ980" s="40"/>
      <c r="AR980" s="40"/>
      <c r="AS980" s="40"/>
      <c r="AT980" s="40"/>
      <c r="AU980" s="40"/>
    </row>
    <row r="981">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c r="AA981" s="40"/>
      <c r="AB981" s="40"/>
      <c r="AC981" s="40"/>
      <c r="AD981" s="40"/>
      <c r="AE981" s="40"/>
      <c r="AF981" s="40"/>
      <c r="AG981" s="40"/>
      <c r="AH981" s="40"/>
      <c r="AI981" s="40"/>
      <c r="AJ981" s="40"/>
      <c r="AK981" s="40"/>
      <c r="AL981" s="40"/>
      <c r="AM981" s="40"/>
      <c r="AN981" s="40"/>
      <c r="AO981" s="40"/>
      <c r="AP981" s="40"/>
      <c r="AQ981" s="40"/>
      <c r="AR981" s="40"/>
      <c r="AS981" s="40"/>
      <c r="AT981" s="40"/>
      <c r="AU981" s="40"/>
    </row>
    <row r="982">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c r="AA982" s="40"/>
      <c r="AB982" s="40"/>
      <c r="AC982" s="40"/>
      <c r="AD982" s="40"/>
      <c r="AE982" s="40"/>
      <c r="AF982" s="40"/>
      <c r="AG982" s="40"/>
      <c r="AH982" s="40"/>
      <c r="AI982" s="40"/>
      <c r="AJ982" s="40"/>
      <c r="AK982" s="40"/>
      <c r="AL982" s="40"/>
      <c r="AM982" s="40"/>
      <c r="AN982" s="40"/>
      <c r="AO982" s="40"/>
      <c r="AP982" s="40"/>
      <c r="AQ982" s="40"/>
      <c r="AR982" s="40"/>
      <c r="AS982" s="40"/>
      <c r="AT982" s="40"/>
      <c r="AU982" s="40"/>
    </row>
    <row r="983">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c r="AB983" s="40"/>
      <c r="AC983" s="40"/>
      <c r="AD983" s="40"/>
      <c r="AE983" s="40"/>
      <c r="AF983" s="40"/>
      <c r="AG983" s="40"/>
      <c r="AH983" s="40"/>
      <c r="AI983" s="40"/>
      <c r="AJ983" s="40"/>
      <c r="AK983" s="40"/>
      <c r="AL983" s="40"/>
      <c r="AM983" s="40"/>
      <c r="AN983" s="40"/>
      <c r="AO983" s="40"/>
      <c r="AP983" s="40"/>
      <c r="AQ983" s="40"/>
      <c r="AR983" s="40"/>
      <c r="AS983" s="40"/>
      <c r="AT983" s="40"/>
      <c r="AU983" s="40"/>
    </row>
    <row r="984">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c r="AA984" s="40"/>
      <c r="AB984" s="40"/>
      <c r="AC984" s="40"/>
      <c r="AD984" s="40"/>
      <c r="AE984" s="40"/>
      <c r="AF984" s="40"/>
      <c r="AG984" s="40"/>
      <c r="AH984" s="40"/>
      <c r="AI984" s="40"/>
      <c r="AJ984" s="40"/>
      <c r="AK984" s="40"/>
      <c r="AL984" s="40"/>
      <c r="AM984" s="40"/>
      <c r="AN984" s="40"/>
      <c r="AO984" s="40"/>
      <c r="AP984" s="40"/>
      <c r="AQ984" s="40"/>
      <c r="AR984" s="40"/>
      <c r="AS984" s="40"/>
      <c r="AT984" s="40"/>
      <c r="AU984" s="40"/>
    </row>
    <row r="985">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c r="AA985" s="40"/>
      <c r="AB985" s="40"/>
      <c r="AC985" s="40"/>
      <c r="AD985" s="40"/>
      <c r="AE985" s="40"/>
      <c r="AF985" s="40"/>
      <c r="AG985" s="40"/>
      <c r="AH985" s="40"/>
      <c r="AI985" s="40"/>
      <c r="AJ985" s="40"/>
      <c r="AK985" s="40"/>
      <c r="AL985" s="40"/>
      <c r="AM985" s="40"/>
      <c r="AN985" s="40"/>
      <c r="AO985" s="40"/>
      <c r="AP985" s="40"/>
      <c r="AQ985" s="40"/>
      <c r="AR985" s="40"/>
      <c r="AS985" s="40"/>
      <c r="AT985" s="40"/>
      <c r="AU985" s="40"/>
    </row>
    <row r="986">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c r="AA986" s="40"/>
      <c r="AB986" s="40"/>
      <c r="AC986" s="40"/>
      <c r="AD986" s="40"/>
      <c r="AE986" s="40"/>
      <c r="AF986" s="40"/>
      <c r="AG986" s="40"/>
      <c r="AH986" s="40"/>
      <c r="AI986" s="40"/>
      <c r="AJ986" s="40"/>
      <c r="AK986" s="40"/>
      <c r="AL986" s="40"/>
      <c r="AM986" s="40"/>
      <c r="AN986" s="40"/>
      <c r="AO986" s="40"/>
      <c r="AP986" s="40"/>
      <c r="AQ986" s="40"/>
      <c r="AR986" s="40"/>
      <c r="AS986" s="40"/>
      <c r="AT986" s="40"/>
      <c r="AU986" s="40"/>
    </row>
    <row r="987">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c r="AA987" s="40"/>
      <c r="AB987" s="40"/>
      <c r="AC987" s="40"/>
      <c r="AD987" s="40"/>
      <c r="AE987" s="40"/>
      <c r="AF987" s="40"/>
      <c r="AG987" s="40"/>
      <c r="AH987" s="40"/>
      <c r="AI987" s="40"/>
      <c r="AJ987" s="40"/>
      <c r="AK987" s="40"/>
      <c r="AL987" s="40"/>
      <c r="AM987" s="40"/>
      <c r="AN987" s="40"/>
      <c r="AO987" s="40"/>
      <c r="AP987" s="40"/>
      <c r="AQ987" s="40"/>
      <c r="AR987" s="40"/>
      <c r="AS987" s="40"/>
      <c r="AT987" s="40"/>
      <c r="AU987" s="40"/>
    </row>
    <row r="988">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c r="AA988" s="40"/>
      <c r="AB988" s="40"/>
      <c r="AC988" s="40"/>
      <c r="AD988" s="40"/>
      <c r="AE988" s="40"/>
      <c r="AF988" s="40"/>
      <c r="AG988" s="40"/>
      <c r="AH988" s="40"/>
      <c r="AI988" s="40"/>
      <c r="AJ988" s="40"/>
      <c r="AK988" s="40"/>
      <c r="AL988" s="40"/>
      <c r="AM988" s="40"/>
      <c r="AN988" s="40"/>
      <c r="AO988" s="40"/>
      <c r="AP988" s="40"/>
      <c r="AQ988" s="40"/>
      <c r="AR988" s="40"/>
      <c r="AS988" s="40"/>
      <c r="AT988" s="40"/>
      <c r="AU988" s="40"/>
    </row>
    <row r="989">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c r="AA989" s="40"/>
      <c r="AB989" s="40"/>
      <c r="AC989" s="40"/>
      <c r="AD989" s="40"/>
      <c r="AE989" s="40"/>
      <c r="AF989" s="40"/>
      <c r="AG989" s="40"/>
      <c r="AH989" s="40"/>
      <c r="AI989" s="40"/>
      <c r="AJ989" s="40"/>
      <c r="AK989" s="40"/>
      <c r="AL989" s="40"/>
      <c r="AM989" s="40"/>
      <c r="AN989" s="40"/>
      <c r="AO989" s="40"/>
      <c r="AP989" s="40"/>
      <c r="AQ989" s="40"/>
      <c r="AR989" s="40"/>
      <c r="AS989" s="40"/>
      <c r="AT989" s="40"/>
      <c r="AU989" s="40"/>
    </row>
    <row r="990">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c r="AA990" s="40"/>
      <c r="AB990" s="40"/>
      <c r="AC990" s="40"/>
      <c r="AD990" s="40"/>
      <c r="AE990" s="40"/>
      <c r="AF990" s="40"/>
      <c r="AG990" s="40"/>
      <c r="AH990" s="40"/>
      <c r="AI990" s="40"/>
      <c r="AJ990" s="40"/>
      <c r="AK990" s="40"/>
      <c r="AL990" s="40"/>
      <c r="AM990" s="40"/>
      <c r="AN990" s="40"/>
      <c r="AO990" s="40"/>
      <c r="AP990" s="40"/>
      <c r="AQ990" s="40"/>
      <c r="AR990" s="40"/>
      <c r="AS990" s="40"/>
      <c r="AT990" s="40"/>
      <c r="AU990" s="40"/>
    </row>
    <row r="991">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c r="AA991" s="40"/>
      <c r="AB991" s="40"/>
      <c r="AC991" s="40"/>
      <c r="AD991" s="40"/>
      <c r="AE991" s="40"/>
      <c r="AF991" s="40"/>
      <c r="AG991" s="40"/>
      <c r="AH991" s="40"/>
      <c r="AI991" s="40"/>
      <c r="AJ991" s="40"/>
      <c r="AK991" s="40"/>
      <c r="AL991" s="40"/>
      <c r="AM991" s="40"/>
      <c r="AN991" s="40"/>
      <c r="AO991" s="40"/>
      <c r="AP991" s="40"/>
      <c r="AQ991" s="40"/>
      <c r="AR991" s="40"/>
      <c r="AS991" s="40"/>
      <c r="AT991" s="40"/>
      <c r="AU991" s="40"/>
    </row>
    <row r="992">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c r="AA992" s="40"/>
      <c r="AB992" s="40"/>
      <c r="AC992" s="40"/>
      <c r="AD992" s="40"/>
      <c r="AE992" s="40"/>
      <c r="AF992" s="40"/>
      <c r="AG992" s="40"/>
      <c r="AH992" s="40"/>
      <c r="AI992" s="40"/>
      <c r="AJ992" s="40"/>
      <c r="AK992" s="40"/>
      <c r="AL992" s="40"/>
      <c r="AM992" s="40"/>
      <c r="AN992" s="40"/>
      <c r="AO992" s="40"/>
      <c r="AP992" s="40"/>
      <c r="AQ992" s="40"/>
      <c r="AR992" s="40"/>
      <c r="AS992" s="40"/>
      <c r="AT992" s="40"/>
      <c r="AU992" s="40"/>
    </row>
    <row r="993">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c r="AA993" s="40"/>
      <c r="AB993" s="40"/>
      <c r="AC993" s="40"/>
      <c r="AD993" s="40"/>
      <c r="AE993" s="40"/>
      <c r="AF993" s="40"/>
      <c r="AG993" s="40"/>
      <c r="AH993" s="40"/>
      <c r="AI993" s="40"/>
      <c r="AJ993" s="40"/>
      <c r="AK993" s="40"/>
      <c r="AL993" s="40"/>
      <c r="AM993" s="40"/>
      <c r="AN993" s="40"/>
      <c r="AO993" s="40"/>
      <c r="AP993" s="40"/>
      <c r="AQ993" s="40"/>
      <c r="AR993" s="40"/>
      <c r="AS993" s="40"/>
      <c r="AT993" s="40"/>
      <c r="AU993" s="40"/>
    </row>
    <row r="994">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c r="AA994" s="40"/>
      <c r="AB994" s="40"/>
      <c r="AC994" s="40"/>
      <c r="AD994" s="40"/>
      <c r="AE994" s="40"/>
      <c r="AF994" s="40"/>
      <c r="AG994" s="40"/>
      <c r="AH994" s="40"/>
      <c r="AI994" s="40"/>
      <c r="AJ994" s="40"/>
      <c r="AK994" s="40"/>
      <c r="AL994" s="40"/>
      <c r="AM994" s="40"/>
      <c r="AN994" s="40"/>
      <c r="AO994" s="40"/>
      <c r="AP994" s="40"/>
      <c r="AQ994" s="40"/>
      <c r="AR994" s="40"/>
      <c r="AS994" s="40"/>
      <c r="AT994" s="40"/>
      <c r="AU994" s="40"/>
    </row>
    <row r="995">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c r="AA995" s="40"/>
      <c r="AB995" s="40"/>
      <c r="AC995" s="40"/>
      <c r="AD995" s="40"/>
      <c r="AE995" s="40"/>
      <c r="AF995" s="40"/>
      <c r="AG995" s="40"/>
      <c r="AH995" s="40"/>
      <c r="AI995" s="40"/>
      <c r="AJ995" s="40"/>
      <c r="AK995" s="40"/>
      <c r="AL995" s="40"/>
      <c r="AM995" s="40"/>
      <c r="AN995" s="40"/>
      <c r="AO995" s="40"/>
      <c r="AP995" s="40"/>
      <c r="AQ995" s="40"/>
      <c r="AR995" s="40"/>
      <c r="AS995" s="40"/>
      <c r="AT995" s="40"/>
      <c r="AU995" s="40"/>
    </row>
    <row r="996">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c r="AA996" s="40"/>
      <c r="AB996" s="40"/>
      <c r="AC996" s="40"/>
      <c r="AD996" s="40"/>
      <c r="AE996" s="40"/>
      <c r="AF996" s="40"/>
      <c r="AG996" s="40"/>
      <c r="AH996" s="40"/>
      <c r="AI996" s="40"/>
      <c r="AJ996" s="40"/>
      <c r="AK996" s="40"/>
      <c r="AL996" s="40"/>
      <c r="AM996" s="40"/>
      <c r="AN996" s="40"/>
      <c r="AO996" s="40"/>
      <c r="AP996" s="40"/>
      <c r="AQ996" s="40"/>
      <c r="AR996" s="40"/>
      <c r="AS996" s="40"/>
      <c r="AT996" s="40"/>
      <c r="AU996" s="40"/>
    </row>
    <row r="997">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c r="AA997" s="40"/>
      <c r="AB997" s="40"/>
      <c r="AC997" s="40"/>
      <c r="AD997" s="40"/>
      <c r="AE997" s="40"/>
      <c r="AF997" s="40"/>
      <c r="AG997" s="40"/>
      <c r="AH997" s="40"/>
      <c r="AI997" s="40"/>
      <c r="AJ997" s="40"/>
      <c r="AK997" s="40"/>
      <c r="AL997" s="40"/>
      <c r="AM997" s="40"/>
      <c r="AN997" s="40"/>
      <c r="AO997" s="40"/>
      <c r="AP997" s="40"/>
      <c r="AQ997" s="40"/>
      <c r="AR997" s="40"/>
      <c r="AS997" s="40"/>
      <c r="AT997" s="40"/>
      <c r="AU997" s="40"/>
    </row>
    <row r="998">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c r="AA998" s="40"/>
      <c r="AB998" s="40"/>
      <c r="AC998" s="40"/>
      <c r="AD998" s="40"/>
      <c r="AE998" s="40"/>
      <c r="AF998" s="40"/>
      <c r="AG998" s="40"/>
      <c r="AH998" s="40"/>
      <c r="AI998" s="40"/>
      <c r="AJ998" s="40"/>
      <c r="AK998" s="40"/>
      <c r="AL998" s="40"/>
      <c r="AM998" s="40"/>
      <c r="AN998" s="40"/>
      <c r="AO998" s="40"/>
      <c r="AP998" s="40"/>
      <c r="AQ998" s="40"/>
      <c r="AR998" s="40"/>
      <c r="AS998" s="40"/>
      <c r="AT998" s="40"/>
      <c r="AU998" s="40"/>
    </row>
    <row r="999">
      <c r="A999" s="40"/>
      <c r="B999" s="40"/>
      <c r="C999" s="40"/>
      <c r="D999" s="40"/>
      <c r="E999" s="40"/>
      <c r="F999" s="40"/>
      <c r="G999" s="40"/>
      <c r="H999" s="40"/>
      <c r="I999" s="40"/>
      <c r="J999" s="40"/>
      <c r="K999" s="40"/>
      <c r="L999" s="40"/>
      <c r="M999" s="40"/>
      <c r="N999" s="40"/>
      <c r="O999" s="40"/>
      <c r="P999" s="40"/>
      <c r="Q999" s="40"/>
      <c r="R999" s="40"/>
      <c r="S999" s="40"/>
      <c r="T999" s="40"/>
      <c r="U999" s="40"/>
      <c r="V999" s="40"/>
      <c r="W999" s="40"/>
      <c r="X999" s="40"/>
      <c r="Y999" s="40"/>
      <c r="Z999" s="40"/>
      <c r="AA999" s="40"/>
      <c r="AB999" s="40"/>
      <c r="AC999" s="40"/>
      <c r="AD999" s="40"/>
      <c r="AE999" s="40"/>
      <c r="AF999" s="40"/>
      <c r="AG999" s="40"/>
      <c r="AH999" s="40"/>
      <c r="AI999" s="40"/>
      <c r="AJ999" s="40"/>
      <c r="AK999" s="40"/>
      <c r="AL999" s="40"/>
      <c r="AM999" s="40"/>
      <c r="AN999" s="40"/>
      <c r="AO999" s="40"/>
      <c r="AP999" s="40"/>
      <c r="AQ999" s="40"/>
      <c r="AR999" s="40"/>
      <c r="AS999" s="40"/>
      <c r="AT999" s="40"/>
      <c r="AU999" s="40"/>
    </row>
    <row r="1000">
      <c r="A1000" s="40"/>
      <c r="B1000" s="40"/>
      <c r="C1000" s="40"/>
      <c r="D1000" s="40"/>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c r="AA1000" s="40"/>
      <c r="AB1000" s="40"/>
      <c r="AC1000" s="40"/>
      <c r="AD1000" s="40"/>
      <c r="AE1000" s="40"/>
      <c r="AF1000" s="40"/>
      <c r="AG1000" s="40"/>
      <c r="AH1000" s="40"/>
      <c r="AI1000" s="40"/>
      <c r="AJ1000" s="40"/>
      <c r="AK1000" s="40"/>
      <c r="AL1000" s="40"/>
      <c r="AM1000" s="40"/>
      <c r="AN1000" s="40"/>
      <c r="AO1000" s="40"/>
      <c r="AP1000" s="40"/>
      <c r="AQ1000" s="40"/>
      <c r="AR1000" s="40"/>
      <c r="AS1000" s="40"/>
      <c r="AT1000" s="40"/>
      <c r="AU1000" s="40"/>
    </row>
  </sheetData>
  <printOptions/>
  <pageMargins bottom="0.75" footer="0.0" header="0.0" left="0.7" right="0.7" top="0.75"/>
  <pageSetup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0.89"/>
    <col customWidth="1" min="2" max="2" width="16.44"/>
    <col customWidth="1" min="3" max="3" width="20.44"/>
    <col customWidth="1" min="4" max="5" width="19.11"/>
    <col customWidth="1" min="6" max="6" width="17.0"/>
    <col customWidth="1" min="7" max="7" width="48.44"/>
    <col customWidth="1" min="8" max="8" width="27.56"/>
    <col customWidth="1" min="9" max="9" width="94.0"/>
    <col customWidth="1" min="10" max="10" width="13.56"/>
    <col customWidth="1" min="11" max="11" width="45.0"/>
    <col customWidth="1" min="12" max="12" width="10.89"/>
    <col customWidth="1" min="13" max="13" width="30.44"/>
    <col customWidth="1" min="14" max="14" width="65.0"/>
    <col customWidth="1" min="15" max="16" width="10.89"/>
    <col customWidth="1" min="17" max="17" width="23.89"/>
    <col customWidth="1" min="18" max="18" width="13.0"/>
    <col customWidth="1" min="19" max="19" width="18.89"/>
    <col customWidth="1" min="20" max="20" width="26.56"/>
    <col customWidth="1" min="21" max="26" width="10.89"/>
  </cols>
  <sheetData>
    <row r="1">
      <c r="A1" s="40" t="s">
        <v>33</v>
      </c>
      <c r="B1" s="40" t="s">
        <v>1150</v>
      </c>
      <c r="C1" s="40" t="s">
        <v>27</v>
      </c>
      <c r="D1" s="40" t="s">
        <v>67</v>
      </c>
      <c r="E1" s="40" t="s">
        <v>69</v>
      </c>
      <c r="F1" s="40" t="s">
        <v>71</v>
      </c>
      <c r="G1" s="40" t="s">
        <v>229</v>
      </c>
      <c r="H1" s="40" t="s">
        <v>232</v>
      </c>
      <c r="I1" s="40" t="s">
        <v>1151</v>
      </c>
      <c r="J1" s="40" t="s">
        <v>259</v>
      </c>
      <c r="K1" s="40" t="s">
        <v>1152</v>
      </c>
      <c r="L1" s="40" t="s">
        <v>399</v>
      </c>
      <c r="M1" s="40" t="s">
        <v>1153</v>
      </c>
      <c r="N1" s="40" t="s">
        <v>1154</v>
      </c>
      <c r="O1" s="40" t="s">
        <v>1155</v>
      </c>
      <c r="P1" s="40" t="s">
        <v>1156</v>
      </c>
      <c r="Q1" s="325" t="s">
        <v>484</v>
      </c>
      <c r="R1" s="40" t="s">
        <v>641</v>
      </c>
      <c r="S1" s="40" t="s">
        <v>708</v>
      </c>
      <c r="T1" s="40" t="s">
        <v>1157</v>
      </c>
      <c r="U1" s="40"/>
      <c r="V1" s="40"/>
      <c r="W1" s="40"/>
      <c r="X1" s="40"/>
      <c r="Y1" s="40"/>
      <c r="Z1" s="40"/>
    </row>
    <row r="2">
      <c r="A2" s="40" t="s">
        <v>224</v>
      </c>
      <c r="B2" s="40" t="s">
        <v>1158</v>
      </c>
      <c r="C2" s="40" t="s">
        <v>1159</v>
      </c>
      <c r="D2" s="40" t="s">
        <v>1160</v>
      </c>
      <c r="E2" s="40" t="s">
        <v>1161</v>
      </c>
      <c r="F2" s="325" t="s">
        <v>1162</v>
      </c>
      <c r="G2" s="40" t="s">
        <v>1163</v>
      </c>
      <c r="H2" s="40" t="s">
        <v>1164</v>
      </c>
      <c r="I2" s="40" t="s">
        <v>1165</v>
      </c>
      <c r="J2" s="40" t="s">
        <v>272</v>
      </c>
      <c r="K2" s="40" t="s">
        <v>1166</v>
      </c>
      <c r="L2" s="40" t="s">
        <v>1167</v>
      </c>
      <c r="M2" s="40" t="s">
        <v>1168</v>
      </c>
      <c r="N2" s="40" t="s">
        <v>1169</v>
      </c>
      <c r="O2" s="40" t="s">
        <v>426</v>
      </c>
      <c r="P2" s="40" t="s">
        <v>476</v>
      </c>
      <c r="Q2" s="325" t="s">
        <v>1170</v>
      </c>
      <c r="R2" s="40" t="s">
        <v>1171</v>
      </c>
      <c r="S2" s="40" t="s">
        <v>1172</v>
      </c>
      <c r="T2" s="40" t="s">
        <v>1173</v>
      </c>
      <c r="U2" s="40"/>
      <c r="V2" s="40"/>
      <c r="W2" s="40"/>
      <c r="X2" s="40"/>
      <c r="Y2" s="40"/>
      <c r="Z2" s="40"/>
    </row>
    <row r="3">
      <c r="A3" s="40"/>
      <c r="B3" s="40" t="s">
        <v>1174</v>
      </c>
      <c r="C3" s="40" t="s">
        <v>1175</v>
      </c>
      <c r="D3" s="40" t="s">
        <v>1176</v>
      </c>
      <c r="E3" s="40" t="s">
        <v>1177</v>
      </c>
      <c r="F3" s="325" t="s">
        <v>1178</v>
      </c>
      <c r="G3" s="40" t="s">
        <v>1179</v>
      </c>
      <c r="H3" s="40" t="s">
        <v>1180</v>
      </c>
      <c r="I3" s="40" t="s">
        <v>1181</v>
      </c>
      <c r="J3" s="40" t="s">
        <v>264</v>
      </c>
      <c r="K3" s="40" t="s">
        <v>1182</v>
      </c>
      <c r="L3" s="40" t="s">
        <v>1183</v>
      </c>
      <c r="M3" s="40" t="s">
        <v>252</v>
      </c>
      <c r="N3" s="40" t="s">
        <v>415</v>
      </c>
      <c r="O3" s="40" t="s">
        <v>224</v>
      </c>
      <c r="P3" s="40"/>
      <c r="Q3" s="325" t="s">
        <v>482</v>
      </c>
      <c r="R3" s="40" t="s">
        <v>1184</v>
      </c>
      <c r="S3" s="40"/>
      <c r="T3" s="40" t="s">
        <v>710</v>
      </c>
      <c r="U3" s="40"/>
      <c r="V3" s="40"/>
      <c r="W3" s="40"/>
      <c r="X3" s="40"/>
      <c r="Y3" s="40"/>
      <c r="Z3" s="40"/>
    </row>
    <row r="4">
      <c r="A4" s="40"/>
      <c r="B4" s="40" t="s">
        <v>1185</v>
      </c>
      <c r="C4" s="40" t="s">
        <v>1186</v>
      </c>
      <c r="D4" s="40"/>
      <c r="E4" s="40"/>
      <c r="F4" s="325" t="s">
        <v>1187</v>
      </c>
      <c r="G4" s="40"/>
      <c r="H4" s="40"/>
      <c r="I4" s="40" t="s">
        <v>252</v>
      </c>
      <c r="J4" s="40" t="s">
        <v>261</v>
      </c>
      <c r="K4" s="40" t="s">
        <v>1188</v>
      </c>
      <c r="L4" s="40"/>
      <c r="M4" s="40"/>
      <c r="N4" s="40"/>
      <c r="O4" s="40"/>
      <c r="P4" s="40"/>
      <c r="Q4" s="325" t="s">
        <v>1189</v>
      </c>
      <c r="R4" s="40"/>
      <c r="S4" s="40"/>
      <c r="T4" s="40"/>
      <c r="U4" s="40"/>
      <c r="V4" s="40"/>
      <c r="W4" s="40"/>
      <c r="X4" s="40"/>
      <c r="Y4" s="40"/>
      <c r="Z4" s="40"/>
    </row>
    <row r="5">
      <c r="A5" s="40"/>
      <c r="B5" s="40" t="s">
        <v>23</v>
      </c>
      <c r="C5" s="40" t="s">
        <v>1190</v>
      </c>
      <c r="D5" s="40"/>
      <c r="E5" s="40"/>
      <c r="F5" s="325" t="s">
        <v>1191</v>
      </c>
      <c r="G5" s="40"/>
      <c r="H5" s="40"/>
      <c r="I5" s="40"/>
      <c r="J5" s="40"/>
      <c r="K5" s="40" t="s">
        <v>289</v>
      </c>
      <c r="L5" s="40"/>
      <c r="M5" s="40"/>
      <c r="N5" s="40"/>
      <c r="O5" s="40"/>
      <c r="P5" s="40"/>
      <c r="Q5" s="325" t="s">
        <v>486</v>
      </c>
      <c r="R5" s="40"/>
      <c r="S5" s="40"/>
      <c r="T5" s="40"/>
      <c r="U5" s="40"/>
      <c r="V5" s="40"/>
      <c r="W5" s="40"/>
      <c r="X5" s="40"/>
      <c r="Y5" s="40"/>
      <c r="Z5" s="40"/>
    </row>
    <row r="6">
      <c r="A6" s="40"/>
      <c r="B6" s="40" t="s">
        <v>1192</v>
      </c>
      <c r="C6" s="40" t="s">
        <v>1193</v>
      </c>
      <c r="D6" s="40"/>
      <c r="E6" s="40"/>
      <c r="F6" s="325" t="s">
        <v>1194</v>
      </c>
      <c r="G6" s="40"/>
      <c r="H6" s="40"/>
      <c r="I6" s="40"/>
      <c r="J6" s="40"/>
      <c r="K6" s="40"/>
      <c r="L6" s="40"/>
      <c r="M6" s="40"/>
      <c r="N6" s="40"/>
      <c r="O6" s="40"/>
      <c r="P6" s="40"/>
      <c r="Q6" s="40"/>
      <c r="R6" s="40"/>
      <c r="S6" s="40"/>
      <c r="T6" s="40"/>
      <c r="U6" s="40"/>
      <c r="V6" s="40"/>
      <c r="W6" s="40"/>
      <c r="X6" s="40"/>
      <c r="Y6" s="40"/>
      <c r="Z6" s="40"/>
    </row>
    <row r="7">
      <c r="A7" s="40"/>
      <c r="B7" s="40" t="s">
        <v>1195</v>
      </c>
      <c r="C7" s="40" t="s">
        <v>1196</v>
      </c>
      <c r="D7" s="40"/>
      <c r="E7" s="40"/>
      <c r="F7" s="325" t="s">
        <v>252</v>
      </c>
      <c r="G7" s="40"/>
      <c r="H7" s="40"/>
      <c r="I7" s="40"/>
      <c r="J7" s="40"/>
      <c r="K7" s="40"/>
      <c r="L7" s="40"/>
      <c r="M7" s="40"/>
      <c r="N7" s="40"/>
      <c r="O7" s="40"/>
      <c r="P7" s="40"/>
      <c r="Q7" s="40"/>
      <c r="R7" s="40"/>
      <c r="S7" s="40"/>
      <c r="T7" s="40"/>
      <c r="U7" s="40"/>
      <c r="V7" s="40"/>
      <c r="W7" s="40"/>
      <c r="X7" s="40"/>
      <c r="Y7" s="40"/>
      <c r="Z7" s="40"/>
    </row>
    <row r="8">
      <c r="A8" s="40"/>
      <c r="B8" s="40" t="s">
        <v>1197</v>
      </c>
      <c r="C8" s="40" t="s">
        <v>1198</v>
      </c>
      <c r="D8" s="40"/>
      <c r="E8" s="40"/>
      <c r="F8" s="40"/>
      <c r="G8" s="40"/>
      <c r="H8" s="40"/>
      <c r="I8" s="40"/>
      <c r="J8" s="40"/>
      <c r="K8" s="40"/>
      <c r="L8" s="40"/>
      <c r="M8" s="40"/>
      <c r="N8" s="40"/>
      <c r="O8" s="40"/>
      <c r="P8" s="40"/>
      <c r="Q8" s="40"/>
      <c r="R8" s="40"/>
      <c r="S8" s="40"/>
      <c r="T8" s="40"/>
      <c r="U8" s="40"/>
      <c r="V8" s="40"/>
      <c r="W8" s="40"/>
      <c r="X8" s="40"/>
      <c r="Y8" s="40"/>
      <c r="Z8" s="40"/>
    </row>
    <row r="9">
      <c r="A9" s="40"/>
      <c r="B9" s="40" t="s">
        <v>1199</v>
      </c>
      <c r="C9" s="40" t="s">
        <v>1200</v>
      </c>
      <c r="D9" s="40"/>
      <c r="E9" s="40"/>
      <c r="F9" s="40"/>
      <c r="G9" s="40"/>
      <c r="H9" s="40"/>
      <c r="I9" s="40"/>
      <c r="J9" s="40"/>
      <c r="K9" s="40"/>
      <c r="L9" s="40"/>
      <c r="M9" s="40"/>
      <c r="N9" s="40"/>
      <c r="O9" s="40"/>
      <c r="P9" s="40"/>
      <c r="Q9" s="40"/>
      <c r="R9" s="40"/>
      <c r="S9" s="40"/>
      <c r="T9" s="40"/>
      <c r="U9" s="40"/>
      <c r="V9" s="40"/>
      <c r="W9" s="40"/>
      <c r="X9" s="40"/>
      <c r="Y9" s="40"/>
      <c r="Z9" s="40"/>
    </row>
    <row r="10">
      <c r="A10" s="40"/>
      <c r="B10" s="40" t="s">
        <v>1201</v>
      </c>
      <c r="C10" s="40" t="s">
        <v>1202</v>
      </c>
      <c r="D10" s="40"/>
      <c r="E10" s="40"/>
      <c r="F10" s="40"/>
      <c r="G10" s="40"/>
      <c r="H10" s="40"/>
      <c r="I10" s="40"/>
      <c r="J10" s="40"/>
      <c r="K10" s="40"/>
      <c r="L10" s="40"/>
      <c r="M10" s="40"/>
      <c r="N10" s="40"/>
      <c r="O10" s="40"/>
      <c r="P10" s="40"/>
      <c r="Q10" s="40"/>
      <c r="R10" s="40"/>
      <c r="S10" s="40"/>
      <c r="T10" s="40"/>
      <c r="U10" s="40"/>
      <c r="V10" s="40"/>
      <c r="W10" s="40"/>
      <c r="X10" s="40"/>
      <c r="Y10" s="40"/>
      <c r="Z10" s="40"/>
    </row>
    <row r="11">
      <c r="A11" s="40"/>
      <c r="B11" s="40" t="s">
        <v>1203</v>
      </c>
      <c r="C11" s="40" t="s">
        <v>1204</v>
      </c>
      <c r="D11" s="40"/>
      <c r="E11" s="40"/>
      <c r="F11" s="40"/>
      <c r="G11" s="40"/>
      <c r="H11" s="40"/>
      <c r="I11" s="40"/>
      <c r="J11" s="40"/>
      <c r="K11" s="40"/>
      <c r="L11" s="40"/>
      <c r="M11" s="40"/>
      <c r="N11" s="40"/>
      <c r="O11" s="40"/>
      <c r="P11" s="40"/>
      <c r="Q11" s="40"/>
      <c r="R11" s="40"/>
      <c r="S11" s="40"/>
      <c r="T11" s="40"/>
      <c r="U11" s="40"/>
      <c r="V11" s="40"/>
      <c r="W11" s="40"/>
      <c r="X11" s="40"/>
      <c r="Y11" s="40"/>
      <c r="Z11" s="40"/>
    </row>
    <row r="12">
      <c r="A12" s="40"/>
      <c r="B12" s="40" t="s">
        <v>1205</v>
      </c>
      <c r="C12" s="40" t="s">
        <v>1206</v>
      </c>
      <c r="D12" s="40"/>
      <c r="E12" s="40"/>
      <c r="F12" s="40"/>
      <c r="G12" s="40"/>
      <c r="H12" s="40"/>
      <c r="I12" s="40"/>
      <c r="J12" s="40"/>
      <c r="K12" s="40"/>
      <c r="L12" s="40"/>
      <c r="M12" s="40"/>
      <c r="N12" s="40"/>
      <c r="O12" s="40"/>
      <c r="P12" s="40"/>
      <c r="Q12" s="40"/>
      <c r="R12" s="40"/>
      <c r="S12" s="40"/>
      <c r="T12" s="40"/>
      <c r="U12" s="40"/>
      <c r="V12" s="40"/>
      <c r="W12" s="40"/>
      <c r="X12" s="40"/>
      <c r="Y12" s="40"/>
      <c r="Z12" s="40"/>
    </row>
    <row r="13">
      <c r="A13" s="40"/>
      <c r="B13" s="40" t="s">
        <v>1207</v>
      </c>
      <c r="C13" s="40" t="s">
        <v>1208</v>
      </c>
      <c r="D13" s="40"/>
      <c r="E13" s="40"/>
      <c r="F13" s="40"/>
      <c r="G13" s="40"/>
      <c r="H13" s="40"/>
      <c r="I13" s="40"/>
      <c r="J13" s="40"/>
      <c r="K13" s="40"/>
      <c r="L13" s="40"/>
      <c r="M13" s="40"/>
      <c r="N13" s="40"/>
      <c r="O13" s="40"/>
      <c r="P13" s="40"/>
      <c r="Q13" s="40"/>
      <c r="R13" s="40"/>
      <c r="S13" s="40"/>
      <c r="T13" s="40"/>
      <c r="U13" s="40"/>
      <c r="V13" s="40"/>
      <c r="W13" s="40"/>
      <c r="X13" s="40"/>
      <c r="Y13" s="40"/>
      <c r="Z13" s="40"/>
    </row>
    <row r="14">
      <c r="A14" s="40"/>
      <c r="B14" s="40" t="s">
        <v>1209</v>
      </c>
      <c r="C14" s="40" t="s">
        <v>1210</v>
      </c>
      <c r="D14" s="40"/>
      <c r="E14" s="40"/>
      <c r="F14" s="40"/>
      <c r="G14" s="40"/>
      <c r="H14" s="40"/>
      <c r="I14" s="40"/>
      <c r="J14" s="40"/>
      <c r="K14" s="40"/>
      <c r="L14" s="40"/>
      <c r="M14" s="40"/>
      <c r="N14" s="40"/>
      <c r="O14" s="40"/>
      <c r="P14" s="40"/>
      <c r="Q14" s="40"/>
      <c r="R14" s="40"/>
      <c r="S14" s="40"/>
      <c r="T14" s="40"/>
      <c r="U14" s="40"/>
      <c r="V14" s="40"/>
      <c r="W14" s="40"/>
      <c r="X14" s="40"/>
      <c r="Y14" s="40"/>
      <c r="Z14" s="40"/>
    </row>
    <row r="15">
      <c r="A15" s="40"/>
      <c r="B15" s="40" t="s">
        <v>1211</v>
      </c>
      <c r="C15" s="40" t="s">
        <v>1212</v>
      </c>
      <c r="D15" s="40"/>
      <c r="E15" s="40"/>
      <c r="F15" s="40"/>
      <c r="G15" s="40"/>
      <c r="H15" s="40"/>
      <c r="I15" s="40"/>
      <c r="J15" s="40"/>
      <c r="K15" s="40"/>
      <c r="L15" s="40"/>
      <c r="M15" s="40"/>
      <c r="N15" s="40"/>
      <c r="O15" s="40"/>
      <c r="P15" s="40"/>
      <c r="Q15" s="40"/>
      <c r="R15" s="40"/>
      <c r="S15" s="40"/>
      <c r="T15" s="40"/>
      <c r="U15" s="40"/>
      <c r="V15" s="40"/>
      <c r="W15" s="40"/>
      <c r="X15" s="40"/>
      <c r="Y15" s="40"/>
      <c r="Z15" s="40"/>
    </row>
    <row r="16">
      <c r="A16" s="40"/>
      <c r="B16" s="40" t="s">
        <v>1213</v>
      </c>
      <c r="C16" s="40" t="s">
        <v>1214</v>
      </c>
      <c r="D16" s="40"/>
      <c r="E16" s="40"/>
      <c r="F16" s="40"/>
      <c r="G16" s="40"/>
      <c r="H16" s="40"/>
      <c r="I16" s="40"/>
      <c r="J16" s="40"/>
      <c r="K16" s="40"/>
      <c r="L16" s="40"/>
      <c r="M16" s="40"/>
      <c r="N16" s="40"/>
      <c r="O16" s="40"/>
      <c r="P16" s="40"/>
      <c r="Q16" s="40"/>
      <c r="R16" s="40"/>
      <c r="S16" s="40"/>
      <c r="T16" s="40"/>
      <c r="U16" s="40"/>
      <c r="V16" s="40"/>
      <c r="W16" s="40"/>
      <c r="X16" s="40"/>
      <c r="Y16" s="40"/>
      <c r="Z16" s="40"/>
    </row>
    <row r="17">
      <c r="A17" s="40"/>
      <c r="B17" s="40" t="s">
        <v>1215</v>
      </c>
      <c r="C17" s="40" t="s">
        <v>1216</v>
      </c>
      <c r="D17" s="40"/>
      <c r="E17" s="40"/>
      <c r="F17" s="40"/>
      <c r="G17" s="40"/>
      <c r="H17" s="40"/>
      <c r="I17" s="40"/>
      <c r="J17" s="40"/>
      <c r="K17" s="40"/>
      <c r="L17" s="40"/>
      <c r="M17" s="40"/>
      <c r="N17" s="40"/>
      <c r="O17" s="40"/>
      <c r="P17" s="40"/>
      <c r="Q17" s="40"/>
      <c r="R17" s="40"/>
      <c r="S17" s="40"/>
      <c r="T17" s="40"/>
      <c r="U17" s="40"/>
      <c r="V17" s="40"/>
      <c r="W17" s="40"/>
      <c r="X17" s="40"/>
      <c r="Y17" s="40"/>
      <c r="Z17" s="40"/>
    </row>
    <row r="18">
      <c r="A18" s="40"/>
      <c r="B18" s="40" t="s">
        <v>1217</v>
      </c>
      <c r="C18" s="40" t="s">
        <v>1218</v>
      </c>
      <c r="D18" s="40"/>
      <c r="E18" s="40"/>
      <c r="F18" s="40"/>
      <c r="G18" s="40"/>
      <c r="H18" s="40"/>
      <c r="I18" s="40"/>
      <c r="J18" s="40"/>
      <c r="K18" s="40"/>
      <c r="L18" s="40"/>
      <c r="M18" s="40"/>
      <c r="N18" s="40"/>
      <c r="O18" s="40"/>
      <c r="P18" s="40"/>
      <c r="Q18" s="40"/>
      <c r="R18" s="40"/>
      <c r="S18" s="40"/>
      <c r="T18" s="40"/>
      <c r="U18" s="40"/>
      <c r="V18" s="40"/>
      <c r="W18" s="40"/>
      <c r="X18" s="40"/>
      <c r="Y18" s="40"/>
      <c r="Z18" s="40"/>
    </row>
    <row r="19">
      <c r="A19" s="40"/>
      <c r="B19" s="40" t="s">
        <v>1219</v>
      </c>
      <c r="C19" s="40" t="s">
        <v>1220</v>
      </c>
      <c r="D19" s="40"/>
      <c r="E19" s="40"/>
      <c r="F19" s="40"/>
      <c r="G19" s="40"/>
      <c r="H19" s="40"/>
      <c r="I19" s="40"/>
      <c r="J19" s="40"/>
      <c r="K19" s="40"/>
      <c r="L19" s="40"/>
      <c r="M19" s="40"/>
      <c r="N19" s="40"/>
      <c r="O19" s="40"/>
      <c r="P19" s="40"/>
      <c r="Q19" s="40"/>
      <c r="R19" s="40"/>
      <c r="S19" s="40"/>
      <c r="T19" s="40"/>
      <c r="U19" s="40"/>
      <c r="V19" s="40"/>
      <c r="W19" s="40"/>
      <c r="X19" s="40"/>
      <c r="Y19" s="40"/>
      <c r="Z19" s="40"/>
    </row>
    <row r="20">
      <c r="A20" s="40"/>
      <c r="B20" s="40" t="s">
        <v>1221</v>
      </c>
      <c r="C20" s="40" t="s">
        <v>1222</v>
      </c>
      <c r="D20" s="40"/>
      <c r="E20" s="40"/>
      <c r="F20" s="40"/>
      <c r="G20" s="40"/>
      <c r="H20" s="40"/>
      <c r="I20" s="40"/>
      <c r="J20" s="40"/>
      <c r="K20" s="40"/>
      <c r="L20" s="40"/>
      <c r="M20" s="40"/>
      <c r="N20" s="40"/>
      <c r="O20" s="40"/>
      <c r="P20" s="40"/>
      <c r="Q20" s="40"/>
      <c r="R20" s="40"/>
      <c r="S20" s="40"/>
      <c r="T20" s="40"/>
      <c r="U20" s="40"/>
      <c r="V20" s="40"/>
      <c r="W20" s="40"/>
      <c r="X20" s="40"/>
      <c r="Y20" s="40"/>
      <c r="Z20" s="40"/>
    </row>
    <row r="21">
      <c r="A21" s="40"/>
      <c r="B21" s="40" t="s">
        <v>1223</v>
      </c>
      <c r="C21" s="40" t="s">
        <v>1224</v>
      </c>
      <c r="D21" s="40"/>
      <c r="E21" s="40"/>
      <c r="F21" s="40"/>
      <c r="G21" s="40"/>
      <c r="H21" s="40"/>
      <c r="I21" s="40"/>
      <c r="J21" s="40"/>
      <c r="K21" s="40"/>
      <c r="L21" s="40"/>
      <c r="M21" s="40"/>
      <c r="N21" s="40"/>
      <c r="O21" s="40"/>
      <c r="P21" s="40"/>
      <c r="Q21" s="40"/>
      <c r="R21" s="40"/>
      <c r="S21" s="40"/>
      <c r="T21" s="40"/>
      <c r="U21" s="40"/>
      <c r="V21" s="40"/>
      <c r="W21" s="40"/>
      <c r="X21" s="40"/>
      <c r="Y21" s="40"/>
      <c r="Z21" s="40"/>
    </row>
    <row r="22">
      <c r="A22" s="40"/>
      <c r="B22" s="40" t="s">
        <v>1225</v>
      </c>
      <c r="C22" s="40" t="s">
        <v>1226</v>
      </c>
      <c r="D22" s="40"/>
      <c r="E22" s="40"/>
      <c r="F22" s="40"/>
      <c r="G22" s="40"/>
      <c r="H22" s="40"/>
      <c r="I22" s="40"/>
      <c r="J22" s="40"/>
      <c r="K22" s="40"/>
      <c r="L22" s="40"/>
      <c r="M22" s="40"/>
      <c r="N22" s="40"/>
      <c r="O22" s="40"/>
      <c r="P22" s="40"/>
      <c r="Q22" s="40"/>
      <c r="R22" s="40"/>
      <c r="S22" s="40"/>
      <c r="T22" s="40"/>
      <c r="U22" s="40"/>
      <c r="V22" s="40"/>
      <c r="W22" s="40"/>
      <c r="X22" s="40"/>
      <c r="Y22" s="40"/>
      <c r="Z22" s="40"/>
    </row>
    <row r="23">
      <c r="A23" s="40"/>
      <c r="B23" s="40" t="s">
        <v>1227</v>
      </c>
      <c r="C23" s="40" t="s">
        <v>1228</v>
      </c>
      <c r="D23" s="40"/>
      <c r="E23" s="40"/>
      <c r="F23" s="40"/>
      <c r="G23" s="40"/>
      <c r="H23" s="40"/>
      <c r="I23" s="40"/>
      <c r="J23" s="40"/>
      <c r="K23" s="40"/>
      <c r="L23" s="40"/>
      <c r="M23" s="40"/>
      <c r="N23" s="40"/>
      <c r="O23" s="40"/>
      <c r="P23" s="40"/>
      <c r="Q23" s="40"/>
      <c r="R23" s="40"/>
      <c r="S23" s="40"/>
      <c r="T23" s="40"/>
      <c r="U23" s="40"/>
      <c r="V23" s="40"/>
      <c r="W23" s="40"/>
      <c r="X23" s="40"/>
      <c r="Y23" s="40"/>
      <c r="Z23" s="40"/>
    </row>
    <row r="24">
      <c r="A24" s="40"/>
      <c r="B24" s="40" t="s">
        <v>1229</v>
      </c>
      <c r="C24" s="40" t="s">
        <v>1230</v>
      </c>
      <c r="D24" s="40"/>
      <c r="E24" s="40"/>
      <c r="F24" s="40"/>
      <c r="G24" s="40"/>
      <c r="H24" s="40"/>
      <c r="I24" s="40"/>
      <c r="J24" s="40"/>
      <c r="K24" s="40"/>
      <c r="L24" s="40"/>
      <c r="M24" s="40"/>
      <c r="N24" s="40"/>
      <c r="O24" s="40"/>
      <c r="P24" s="40"/>
      <c r="Q24" s="40"/>
      <c r="R24" s="40"/>
      <c r="S24" s="40"/>
      <c r="T24" s="40"/>
      <c r="U24" s="40"/>
      <c r="V24" s="40"/>
      <c r="W24" s="40"/>
      <c r="X24" s="40"/>
      <c r="Y24" s="40"/>
      <c r="Z24" s="40"/>
    </row>
    <row r="25">
      <c r="A25" s="40"/>
      <c r="B25" s="40" t="s">
        <v>1231</v>
      </c>
      <c r="C25" s="40" t="s">
        <v>1232</v>
      </c>
      <c r="D25" s="40"/>
      <c r="E25" s="40"/>
      <c r="F25" s="40"/>
      <c r="G25" s="40"/>
      <c r="H25" s="40"/>
      <c r="I25" s="40"/>
      <c r="J25" s="40"/>
      <c r="K25" s="40"/>
      <c r="L25" s="40"/>
      <c r="M25" s="40"/>
      <c r="N25" s="40"/>
      <c r="O25" s="40"/>
      <c r="P25" s="40"/>
      <c r="Q25" s="40"/>
      <c r="R25" s="40"/>
      <c r="S25" s="40"/>
      <c r="T25" s="40"/>
      <c r="U25" s="40"/>
      <c r="V25" s="40"/>
      <c r="W25" s="40"/>
      <c r="X25" s="40"/>
      <c r="Y25" s="40"/>
      <c r="Z25" s="40"/>
    </row>
    <row r="26">
      <c r="A26" s="40"/>
      <c r="B26" s="40" t="s">
        <v>1233</v>
      </c>
      <c r="C26" s="40" t="s">
        <v>1234</v>
      </c>
      <c r="D26" s="40"/>
      <c r="E26" s="40"/>
      <c r="F26" s="40"/>
      <c r="G26" s="40"/>
      <c r="H26" s="40"/>
      <c r="I26" s="40"/>
      <c r="J26" s="40"/>
      <c r="K26" s="40"/>
      <c r="L26" s="40"/>
      <c r="M26" s="40"/>
      <c r="N26" s="40"/>
      <c r="O26" s="40"/>
      <c r="P26" s="40"/>
      <c r="Q26" s="40"/>
      <c r="R26" s="40"/>
      <c r="S26" s="40"/>
      <c r="T26" s="40"/>
      <c r="U26" s="40"/>
      <c r="V26" s="40"/>
      <c r="W26" s="40"/>
      <c r="X26" s="40"/>
      <c r="Y26" s="40"/>
      <c r="Z26" s="40"/>
    </row>
    <row r="27">
      <c r="A27" s="40"/>
      <c r="B27" s="40" t="s">
        <v>1235</v>
      </c>
      <c r="C27" s="40" t="s">
        <v>1236</v>
      </c>
      <c r="D27" s="40"/>
      <c r="E27" s="40"/>
      <c r="F27" s="40"/>
      <c r="G27" s="40"/>
      <c r="H27" s="40"/>
      <c r="I27" s="40"/>
      <c r="J27" s="40"/>
      <c r="K27" s="40"/>
      <c r="L27" s="40"/>
      <c r="M27" s="40"/>
      <c r="N27" s="40"/>
      <c r="O27" s="40"/>
      <c r="P27" s="40"/>
      <c r="Q27" s="40"/>
      <c r="R27" s="40"/>
      <c r="S27" s="40"/>
      <c r="T27" s="40"/>
      <c r="U27" s="40"/>
      <c r="V27" s="40"/>
      <c r="W27" s="40"/>
      <c r="X27" s="40"/>
      <c r="Y27" s="40"/>
      <c r="Z27" s="40"/>
    </row>
    <row r="28">
      <c r="A28" s="40"/>
      <c r="B28" s="40" t="s">
        <v>1237</v>
      </c>
      <c r="C28" s="40" t="s">
        <v>1238</v>
      </c>
      <c r="D28" s="40"/>
      <c r="E28" s="40"/>
      <c r="F28" s="40"/>
      <c r="G28" s="40"/>
      <c r="H28" s="40"/>
      <c r="I28" s="40"/>
      <c r="J28" s="40"/>
      <c r="K28" s="40"/>
      <c r="L28" s="40"/>
      <c r="M28" s="40"/>
      <c r="N28" s="40"/>
      <c r="O28" s="40"/>
      <c r="P28" s="40"/>
      <c r="Q28" s="40"/>
      <c r="R28" s="40"/>
      <c r="S28" s="40"/>
      <c r="T28" s="40"/>
      <c r="U28" s="40"/>
      <c r="V28" s="40"/>
      <c r="W28" s="40"/>
      <c r="X28" s="40"/>
      <c r="Y28" s="40"/>
      <c r="Z28" s="40"/>
    </row>
    <row r="29">
      <c r="A29" s="40"/>
      <c r="B29" s="40" t="s">
        <v>1239</v>
      </c>
      <c r="C29" s="40" t="s">
        <v>1240</v>
      </c>
      <c r="D29" s="40"/>
      <c r="E29" s="40"/>
      <c r="F29" s="40"/>
      <c r="G29" s="40"/>
      <c r="H29" s="40"/>
      <c r="I29" s="40"/>
      <c r="J29" s="40"/>
      <c r="K29" s="40"/>
      <c r="L29" s="40"/>
      <c r="M29" s="40"/>
      <c r="N29" s="40"/>
      <c r="O29" s="40"/>
      <c r="P29" s="40"/>
      <c r="Q29" s="40"/>
      <c r="R29" s="40"/>
      <c r="S29" s="40"/>
      <c r="T29" s="40"/>
      <c r="U29" s="40"/>
      <c r="V29" s="40"/>
      <c r="W29" s="40"/>
      <c r="X29" s="40"/>
      <c r="Y29" s="40"/>
      <c r="Z29" s="40"/>
    </row>
    <row r="30">
      <c r="A30" s="40"/>
      <c r="B30" s="40" t="s">
        <v>1241</v>
      </c>
      <c r="C30" s="40" t="s">
        <v>1242</v>
      </c>
      <c r="D30" s="40"/>
      <c r="E30" s="40"/>
      <c r="F30" s="40"/>
      <c r="G30" s="40"/>
      <c r="H30" s="40"/>
      <c r="I30" s="40"/>
      <c r="J30" s="40"/>
      <c r="K30" s="40"/>
      <c r="L30" s="40"/>
      <c r="M30" s="40"/>
      <c r="N30" s="40"/>
      <c r="O30" s="40"/>
      <c r="P30" s="40"/>
      <c r="Q30" s="40"/>
      <c r="R30" s="40"/>
      <c r="S30" s="40"/>
      <c r="T30" s="40"/>
      <c r="U30" s="40"/>
      <c r="V30" s="40"/>
      <c r="W30" s="40"/>
      <c r="X30" s="40"/>
      <c r="Y30" s="40"/>
      <c r="Z30" s="40"/>
    </row>
    <row r="31">
      <c r="A31" s="40"/>
      <c r="B31" s="40" t="s">
        <v>1243</v>
      </c>
      <c r="C31" s="40" t="s">
        <v>1244</v>
      </c>
      <c r="D31" s="40"/>
      <c r="E31" s="40"/>
      <c r="F31" s="40"/>
      <c r="G31" s="40"/>
      <c r="H31" s="40"/>
      <c r="I31" s="40"/>
      <c r="J31" s="40"/>
      <c r="K31" s="40"/>
      <c r="L31" s="40"/>
      <c r="M31" s="40"/>
      <c r="N31" s="40"/>
      <c r="O31" s="40"/>
      <c r="P31" s="40"/>
      <c r="Q31" s="40"/>
      <c r="R31" s="40"/>
      <c r="S31" s="40"/>
      <c r="T31" s="40"/>
      <c r="U31" s="40"/>
      <c r="V31" s="40"/>
      <c r="W31" s="40"/>
      <c r="X31" s="40"/>
      <c r="Y31" s="40"/>
      <c r="Z31" s="40"/>
    </row>
    <row r="32">
      <c r="A32" s="40"/>
      <c r="B32" s="40" t="s">
        <v>1245</v>
      </c>
      <c r="C32" s="40" t="s">
        <v>1246</v>
      </c>
      <c r="D32" s="40"/>
      <c r="E32" s="40"/>
      <c r="F32" s="40"/>
      <c r="G32" s="40"/>
      <c r="H32" s="40"/>
      <c r="I32" s="40"/>
      <c r="J32" s="40"/>
      <c r="K32" s="40"/>
      <c r="L32" s="40"/>
      <c r="M32" s="40"/>
      <c r="N32" s="40"/>
      <c r="O32" s="40"/>
      <c r="P32" s="40"/>
      <c r="Q32" s="40"/>
      <c r="R32" s="40"/>
      <c r="S32" s="40"/>
      <c r="T32" s="40"/>
      <c r="U32" s="40"/>
      <c r="V32" s="40"/>
      <c r="W32" s="40"/>
      <c r="X32" s="40"/>
      <c r="Y32" s="40"/>
      <c r="Z32" s="40"/>
    </row>
    <row r="33">
      <c r="A33" s="40"/>
      <c r="B33" s="40" t="s">
        <v>1247</v>
      </c>
      <c r="C33" s="40" t="s">
        <v>1248</v>
      </c>
      <c r="D33" s="40"/>
      <c r="E33" s="40"/>
      <c r="F33" s="40"/>
      <c r="G33" s="40"/>
      <c r="H33" s="40"/>
      <c r="I33" s="40"/>
      <c r="J33" s="40"/>
      <c r="K33" s="40"/>
      <c r="L33" s="40"/>
      <c r="M33" s="40"/>
      <c r="N33" s="40"/>
      <c r="O33" s="40"/>
      <c r="P33" s="40"/>
      <c r="Q33" s="40"/>
      <c r="R33" s="40"/>
      <c r="S33" s="40"/>
      <c r="T33" s="40"/>
      <c r="U33" s="40"/>
      <c r="V33" s="40"/>
      <c r="W33" s="40"/>
      <c r="X33" s="40"/>
      <c r="Y33" s="40"/>
      <c r="Z33" s="40"/>
    </row>
    <row r="34">
      <c r="A34" s="40"/>
      <c r="B34" s="40" t="s">
        <v>1249</v>
      </c>
      <c r="C34" s="40" t="s">
        <v>1250</v>
      </c>
      <c r="D34" s="40"/>
      <c r="E34" s="40"/>
      <c r="F34" s="40"/>
      <c r="G34" s="40"/>
      <c r="H34" s="40"/>
      <c r="I34" s="40"/>
      <c r="J34" s="40"/>
      <c r="K34" s="40"/>
      <c r="L34" s="40"/>
      <c r="M34" s="40"/>
      <c r="N34" s="40"/>
      <c r="O34" s="40"/>
      <c r="P34" s="40"/>
      <c r="Q34" s="40"/>
      <c r="R34" s="40"/>
      <c r="S34" s="40"/>
      <c r="T34" s="40"/>
      <c r="U34" s="40"/>
      <c r="V34" s="40"/>
      <c r="W34" s="40"/>
      <c r="X34" s="40"/>
      <c r="Y34" s="40"/>
      <c r="Z34" s="40"/>
    </row>
    <row r="35">
      <c r="A35" s="40"/>
      <c r="B35" s="40" t="s">
        <v>1251</v>
      </c>
      <c r="C35" s="40" t="s">
        <v>1252</v>
      </c>
      <c r="D35" s="40"/>
      <c r="E35" s="40"/>
      <c r="F35" s="40"/>
      <c r="G35" s="40"/>
      <c r="H35" s="40"/>
      <c r="I35" s="40"/>
      <c r="J35" s="40"/>
      <c r="K35" s="40"/>
      <c r="L35" s="40"/>
      <c r="M35" s="40"/>
      <c r="N35" s="40"/>
      <c r="O35" s="40"/>
      <c r="P35" s="40"/>
      <c r="Q35" s="40"/>
      <c r="R35" s="40"/>
      <c r="S35" s="40"/>
      <c r="T35" s="40"/>
      <c r="U35" s="40"/>
      <c r="V35" s="40"/>
      <c r="W35" s="40"/>
      <c r="X35" s="40"/>
      <c r="Y35" s="40"/>
      <c r="Z35" s="40"/>
    </row>
    <row r="36">
      <c r="A36" s="40"/>
      <c r="B36" s="40" t="s">
        <v>1253</v>
      </c>
      <c r="C36" s="40" t="s">
        <v>1254</v>
      </c>
      <c r="D36" s="40"/>
      <c r="E36" s="40"/>
      <c r="F36" s="40"/>
      <c r="G36" s="40"/>
      <c r="H36" s="40"/>
      <c r="I36" s="40"/>
      <c r="J36" s="40"/>
      <c r="K36" s="40"/>
      <c r="L36" s="40"/>
      <c r="M36" s="40"/>
      <c r="N36" s="40"/>
      <c r="O36" s="40"/>
      <c r="P36" s="40"/>
      <c r="Q36" s="40"/>
      <c r="R36" s="40"/>
      <c r="S36" s="40"/>
      <c r="T36" s="40"/>
      <c r="U36" s="40"/>
      <c r="V36" s="40"/>
      <c r="W36" s="40"/>
      <c r="X36" s="40"/>
      <c r="Y36" s="40"/>
      <c r="Z36" s="40"/>
    </row>
    <row r="37">
      <c r="A37" s="40"/>
      <c r="B37" s="40" t="s">
        <v>1255</v>
      </c>
      <c r="C37" s="40" t="s">
        <v>1256</v>
      </c>
      <c r="D37" s="40"/>
      <c r="E37" s="40"/>
      <c r="F37" s="40"/>
      <c r="G37" s="40"/>
      <c r="H37" s="40"/>
      <c r="I37" s="40"/>
      <c r="J37" s="40"/>
      <c r="K37" s="40"/>
      <c r="L37" s="40"/>
      <c r="M37" s="40"/>
      <c r="N37" s="40"/>
      <c r="O37" s="40"/>
      <c r="P37" s="40"/>
      <c r="Q37" s="40"/>
      <c r="R37" s="40"/>
      <c r="S37" s="40"/>
      <c r="T37" s="40"/>
      <c r="U37" s="40"/>
      <c r="V37" s="40"/>
      <c r="W37" s="40"/>
      <c r="X37" s="40"/>
      <c r="Y37" s="40"/>
      <c r="Z37" s="40"/>
    </row>
    <row r="38">
      <c r="A38" s="40"/>
      <c r="B38" s="40" t="s">
        <v>1257</v>
      </c>
      <c r="C38" s="40" t="s">
        <v>1258</v>
      </c>
      <c r="D38" s="40"/>
      <c r="E38" s="40"/>
      <c r="F38" s="40"/>
      <c r="G38" s="40"/>
      <c r="H38" s="40"/>
      <c r="I38" s="40"/>
      <c r="J38" s="40"/>
      <c r="K38" s="40"/>
      <c r="L38" s="40"/>
      <c r="M38" s="40"/>
      <c r="N38" s="40"/>
      <c r="O38" s="40"/>
      <c r="P38" s="40"/>
      <c r="Q38" s="40"/>
      <c r="R38" s="40"/>
      <c r="S38" s="40"/>
      <c r="T38" s="40"/>
      <c r="U38" s="40"/>
      <c r="V38" s="40"/>
      <c r="W38" s="40"/>
      <c r="X38" s="40"/>
      <c r="Y38" s="40"/>
      <c r="Z38" s="40"/>
    </row>
    <row r="39">
      <c r="A39" s="40"/>
      <c r="B39" s="40" t="s">
        <v>1259</v>
      </c>
      <c r="C39" s="40" t="s">
        <v>1260</v>
      </c>
      <c r="D39" s="40"/>
      <c r="E39" s="40"/>
      <c r="F39" s="40"/>
      <c r="G39" s="40"/>
      <c r="H39" s="40"/>
      <c r="I39" s="40"/>
      <c r="J39" s="40"/>
      <c r="K39" s="40"/>
      <c r="L39" s="40"/>
      <c r="M39" s="40"/>
      <c r="N39" s="40"/>
      <c r="O39" s="40"/>
      <c r="P39" s="40"/>
      <c r="Q39" s="40"/>
      <c r="R39" s="40"/>
      <c r="S39" s="40"/>
      <c r="T39" s="40"/>
      <c r="U39" s="40"/>
      <c r="V39" s="40"/>
      <c r="W39" s="40"/>
      <c r="X39" s="40"/>
      <c r="Y39" s="40"/>
      <c r="Z39" s="40"/>
    </row>
    <row r="40">
      <c r="A40" s="40"/>
      <c r="B40" s="40" t="s">
        <v>1261</v>
      </c>
      <c r="C40" s="40" t="s">
        <v>1262</v>
      </c>
      <c r="D40" s="40"/>
      <c r="E40" s="40"/>
      <c r="F40" s="40"/>
      <c r="G40" s="40"/>
      <c r="H40" s="40"/>
      <c r="I40" s="40"/>
      <c r="J40" s="40"/>
      <c r="K40" s="40"/>
      <c r="L40" s="40"/>
      <c r="M40" s="40"/>
      <c r="N40" s="40"/>
      <c r="O40" s="40"/>
      <c r="P40" s="40"/>
      <c r="Q40" s="40"/>
      <c r="R40" s="40"/>
      <c r="S40" s="40"/>
      <c r="T40" s="40"/>
      <c r="U40" s="40"/>
      <c r="V40" s="40"/>
      <c r="W40" s="40"/>
      <c r="X40" s="40"/>
      <c r="Y40" s="40"/>
      <c r="Z40" s="40"/>
    </row>
    <row r="41">
      <c r="A41" s="40"/>
      <c r="B41" s="40" t="s">
        <v>1263</v>
      </c>
      <c r="C41" s="40" t="s">
        <v>1264</v>
      </c>
      <c r="D41" s="40"/>
      <c r="E41" s="40"/>
      <c r="F41" s="40"/>
      <c r="G41" s="40"/>
      <c r="H41" s="40"/>
      <c r="I41" s="40"/>
      <c r="J41" s="40"/>
      <c r="K41" s="40"/>
      <c r="L41" s="40"/>
      <c r="M41" s="40"/>
      <c r="N41" s="40"/>
      <c r="O41" s="40"/>
      <c r="P41" s="40"/>
      <c r="Q41" s="40"/>
      <c r="R41" s="40"/>
      <c r="S41" s="40"/>
      <c r="T41" s="40"/>
      <c r="U41" s="40"/>
      <c r="V41" s="40"/>
      <c r="W41" s="40"/>
      <c r="X41" s="40"/>
      <c r="Y41" s="40"/>
      <c r="Z41" s="40"/>
    </row>
    <row r="42">
      <c r="A42" s="40"/>
      <c r="B42" s="40" t="s">
        <v>1265</v>
      </c>
      <c r="C42" s="40" t="s">
        <v>1266</v>
      </c>
      <c r="D42" s="40"/>
      <c r="E42" s="40"/>
      <c r="F42" s="40"/>
      <c r="G42" s="40"/>
      <c r="H42" s="40"/>
      <c r="I42" s="40"/>
      <c r="J42" s="40"/>
      <c r="K42" s="40"/>
      <c r="L42" s="40"/>
      <c r="M42" s="40"/>
      <c r="N42" s="40"/>
      <c r="O42" s="40"/>
      <c r="P42" s="40"/>
      <c r="Q42" s="40"/>
      <c r="R42" s="40"/>
      <c r="S42" s="40"/>
      <c r="T42" s="40"/>
      <c r="U42" s="40"/>
      <c r="V42" s="40"/>
      <c r="W42" s="40"/>
      <c r="X42" s="40"/>
      <c r="Y42" s="40"/>
      <c r="Z42" s="40"/>
    </row>
    <row r="43">
      <c r="A43" s="40"/>
      <c r="B43" s="40" t="s">
        <v>1267</v>
      </c>
      <c r="C43" s="40" t="s">
        <v>1268</v>
      </c>
      <c r="D43" s="40"/>
      <c r="E43" s="40"/>
      <c r="F43" s="40"/>
      <c r="G43" s="40"/>
      <c r="H43" s="40"/>
      <c r="I43" s="40"/>
      <c r="J43" s="40"/>
      <c r="K43" s="40"/>
      <c r="L43" s="40"/>
      <c r="M43" s="40"/>
      <c r="N43" s="40"/>
      <c r="O43" s="40"/>
      <c r="P43" s="40"/>
      <c r="Q43" s="40"/>
      <c r="R43" s="40"/>
      <c r="S43" s="40"/>
      <c r="T43" s="40"/>
      <c r="U43" s="40"/>
      <c r="V43" s="40"/>
      <c r="W43" s="40"/>
      <c r="X43" s="40"/>
      <c r="Y43" s="40"/>
      <c r="Z43" s="40"/>
    </row>
    <row r="44">
      <c r="A44" s="40"/>
      <c r="B44" s="40" t="s">
        <v>1269</v>
      </c>
      <c r="C44" s="40" t="s">
        <v>1270</v>
      </c>
      <c r="D44" s="40"/>
      <c r="E44" s="40"/>
      <c r="F44" s="40"/>
      <c r="G44" s="40"/>
      <c r="H44" s="40"/>
      <c r="I44" s="40"/>
      <c r="J44" s="40"/>
      <c r="K44" s="40"/>
      <c r="L44" s="40"/>
      <c r="M44" s="40"/>
      <c r="N44" s="40"/>
      <c r="O44" s="40"/>
      <c r="P44" s="40"/>
      <c r="Q44" s="40"/>
      <c r="R44" s="40"/>
      <c r="S44" s="40"/>
      <c r="T44" s="40"/>
      <c r="U44" s="40"/>
      <c r="V44" s="40"/>
      <c r="W44" s="40"/>
      <c r="X44" s="40"/>
      <c r="Y44" s="40"/>
      <c r="Z44" s="40"/>
    </row>
    <row r="45">
      <c r="A45" s="40"/>
      <c r="B45" s="40" t="s">
        <v>1271</v>
      </c>
      <c r="C45" s="40" t="s">
        <v>1272</v>
      </c>
      <c r="D45" s="40"/>
      <c r="E45" s="40"/>
      <c r="F45" s="40"/>
      <c r="G45" s="40"/>
      <c r="H45" s="40"/>
      <c r="I45" s="40"/>
      <c r="J45" s="40"/>
      <c r="K45" s="40"/>
      <c r="L45" s="40"/>
      <c r="M45" s="40"/>
      <c r="N45" s="40"/>
      <c r="O45" s="40"/>
      <c r="P45" s="40"/>
      <c r="Q45" s="40"/>
      <c r="R45" s="40"/>
      <c r="S45" s="40"/>
      <c r="T45" s="40"/>
      <c r="U45" s="40"/>
      <c r="V45" s="40"/>
      <c r="W45" s="40"/>
      <c r="X45" s="40"/>
      <c r="Y45" s="40"/>
      <c r="Z45" s="40"/>
    </row>
    <row r="46">
      <c r="A46" s="40"/>
      <c r="B46" s="40" t="s">
        <v>1273</v>
      </c>
      <c r="C46" s="40" t="s">
        <v>1274</v>
      </c>
      <c r="D46" s="40"/>
      <c r="E46" s="40"/>
      <c r="F46" s="40"/>
      <c r="G46" s="40"/>
      <c r="H46" s="40"/>
      <c r="I46" s="40"/>
      <c r="J46" s="40"/>
      <c r="K46" s="40"/>
      <c r="L46" s="40"/>
      <c r="M46" s="40"/>
      <c r="N46" s="40"/>
      <c r="O46" s="40"/>
      <c r="P46" s="40"/>
      <c r="Q46" s="40"/>
      <c r="R46" s="40"/>
      <c r="S46" s="40"/>
      <c r="T46" s="40"/>
      <c r="U46" s="40"/>
      <c r="V46" s="40"/>
      <c r="W46" s="40"/>
      <c r="X46" s="40"/>
      <c r="Y46" s="40"/>
      <c r="Z46" s="40"/>
    </row>
    <row r="47">
      <c r="A47" s="40"/>
      <c r="B47" s="40" t="s">
        <v>1275</v>
      </c>
      <c r="C47" s="40" t="s">
        <v>1276</v>
      </c>
      <c r="D47" s="40"/>
      <c r="E47" s="40"/>
      <c r="F47" s="40"/>
      <c r="G47" s="40"/>
      <c r="H47" s="40"/>
      <c r="I47" s="40"/>
      <c r="J47" s="40"/>
      <c r="K47" s="40"/>
      <c r="L47" s="40"/>
      <c r="M47" s="40"/>
      <c r="N47" s="40"/>
      <c r="O47" s="40"/>
      <c r="P47" s="40"/>
      <c r="Q47" s="40"/>
      <c r="R47" s="40"/>
      <c r="S47" s="40"/>
      <c r="T47" s="40"/>
      <c r="U47" s="40"/>
      <c r="V47" s="40"/>
      <c r="W47" s="40"/>
      <c r="X47" s="40"/>
      <c r="Y47" s="40"/>
      <c r="Z47" s="40"/>
    </row>
    <row r="48">
      <c r="A48" s="40"/>
      <c r="B48" s="40" t="s">
        <v>1277</v>
      </c>
      <c r="C48" s="40" t="s">
        <v>1278</v>
      </c>
      <c r="D48" s="40"/>
      <c r="E48" s="40"/>
      <c r="F48" s="40"/>
      <c r="G48" s="40"/>
      <c r="H48" s="40"/>
      <c r="I48" s="40"/>
      <c r="J48" s="40"/>
      <c r="K48" s="40"/>
      <c r="L48" s="40"/>
      <c r="M48" s="40"/>
      <c r="N48" s="40"/>
      <c r="O48" s="40"/>
      <c r="P48" s="40"/>
      <c r="Q48" s="40"/>
      <c r="R48" s="40"/>
      <c r="S48" s="40"/>
      <c r="T48" s="40"/>
      <c r="U48" s="40"/>
      <c r="V48" s="40"/>
      <c r="W48" s="40"/>
      <c r="X48" s="40"/>
      <c r="Y48" s="40"/>
      <c r="Z48" s="40"/>
    </row>
    <row r="49">
      <c r="A49" s="40"/>
      <c r="B49" s="40" t="s">
        <v>1279</v>
      </c>
      <c r="C49" s="40" t="s">
        <v>1280</v>
      </c>
      <c r="D49" s="40"/>
      <c r="E49" s="40"/>
      <c r="F49" s="40"/>
      <c r="G49" s="40"/>
      <c r="H49" s="40"/>
      <c r="I49" s="40"/>
      <c r="J49" s="40"/>
      <c r="K49" s="40"/>
      <c r="L49" s="40"/>
      <c r="M49" s="40"/>
      <c r="N49" s="40"/>
      <c r="O49" s="40"/>
      <c r="P49" s="40"/>
      <c r="Q49" s="40"/>
      <c r="R49" s="40"/>
      <c r="S49" s="40"/>
      <c r="T49" s="40"/>
      <c r="U49" s="40"/>
      <c r="V49" s="40"/>
      <c r="W49" s="40"/>
      <c r="X49" s="40"/>
      <c r="Y49" s="40"/>
      <c r="Z49" s="40"/>
    </row>
    <row r="50">
      <c r="A50" s="40"/>
      <c r="B50" s="40" t="s">
        <v>1281</v>
      </c>
      <c r="C50" s="40" t="s">
        <v>1282</v>
      </c>
      <c r="D50" s="40"/>
      <c r="E50" s="40"/>
      <c r="F50" s="40"/>
      <c r="G50" s="40"/>
      <c r="H50" s="40"/>
      <c r="I50" s="40"/>
      <c r="J50" s="40"/>
      <c r="K50" s="40"/>
      <c r="L50" s="40"/>
      <c r="M50" s="40"/>
      <c r="N50" s="40"/>
      <c r="O50" s="40"/>
      <c r="P50" s="40"/>
      <c r="Q50" s="40"/>
      <c r="R50" s="40"/>
      <c r="S50" s="40"/>
      <c r="T50" s="40"/>
      <c r="U50" s="40"/>
      <c r="V50" s="40"/>
      <c r="W50" s="40"/>
      <c r="X50" s="40"/>
      <c r="Y50" s="40"/>
      <c r="Z50" s="40"/>
    </row>
    <row r="51">
      <c r="A51" s="40"/>
      <c r="B51" s="40" t="s">
        <v>1283</v>
      </c>
      <c r="C51" s="40" t="s">
        <v>1284</v>
      </c>
      <c r="D51" s="40"/>
      <c r="E51" s="40"/>
      <c r="F51" s="40"/>
      <c r="G51" s="40"/>
      <c r="H51" s="40"/>
      <c r="I51" s="40"/>
      <c r="J51" s="40"/>
      <c r="K51" s="40"/>
      <c r="L51" s="40"/>
      <c r="M51" s="40"/>
      <c r="N51" s="40"/>
      <c r="O51" s="40"/>
      <c r="P51" s="40"/>
      <c r="Q51" s="40"/>
      <c r="R51" s="40"/>
      <c r="S51" s="40"/>
      <c r="T51" s="40"/>
      <c r="U51" s="40"/>
      <c r="V51" s="40"/>
      <c r="W51" s="40"/>
      <c r="X51" s="40"/>
      <c r="Y51" s="40"/>
      <c r="Z51" s="40"/>
    </row>
    <row r="52">
      <c r="A52" s="40"/>
      <c r="B52" s="40" t="s">
        <v>1285</v>
      </c>
      <c r="C52" s="40" t="s">
        <v>1286</v>
      </c>
      <c r="D52" s="40"/>
      <c r="E52" s="40"/>
      <c r="F52" s="40"/>
      <c r="G52" s="40"/>
      <c r="H52" s="40"/>
      <c r="I52" s="40"/>
      <c r="J52" s="40"/>
      <c r="K52" s="40"/>
      <c r="L52" s="40"/>
      <c r="M52" s="40"/>
      <c r="N52" s="40"/>
      <c r="O52" s="40"/>
      <c r="P52" s="40"/>
      <c r="Q52" s="40"/>
      <c r="R52" s="40"/>
      <c r="S52" s="40"/>
      <c r="T52" s="40"/>
      <c r="U52" s="40"/>
      <c r="V52" s="40"/>
      <c r="W52" s="40"/>
      <c r="X52" s="40"/>
      <c r="Y52" s="40"/>
      <c r="Z52" s="40"/>
    </row>
    <row r="53">
      <c r="A53" s="40"/>
      <c r="B53" s="40" t="s">
        <v>1193</v>
      </c>
      <c r="C53" s="40" t="s">
        <v>1287</v>
      </c>
      <c r="D53" s="40"/>
      <c r="E53" s="40"/>
      <c r="F53" s="40"/>
      <c r="G53" s="40"/>
      <c r="H53" s="40"/>
      <c r="I53" s="40"/>
      <c r="J53" s="40"/>
      <c r="K53" s="40"/>
      <c r="L53" s="40"/>
      <c r="M53" s="40"/>
      <c r="N53" s="40"/>
      <c r="O53" s="40"/>
      <c r="P53" s="40"/>
      <c r="Q53" s="40"/>
      <c r="R53" s="40"/>
      <c r="S53" s="40"/>
      <c r="T53" s="40"/>
      <c r="U53" s="40"/>
      <c r="V53" s="40"/>
      <c r="W53" s="40"/>
      <c r="X53" s="40"/>
      <c r="Y53" s="40"/>
      <c r="Z53" s="40"/>
    </row>
    <row r="54">
      <c r="A54" s="40"/>
      <c r="B54" s="40" t="s">
        <v>1288</v>
      </c>
      <c r="C54" s="40" t="s">
        <v>1289</v>
      </c>
      <c r="D54" s="40"/>
      <c r="E54" s="40"/>
      <c r="F54" s="40"/>
      <c r="G54" s="40"/>
      <c r="H54" s="40"/>
      <c r="I54" s="40"/>
      <c r="J54" s="40"/>
      <c r="K54" s="40"/>
      <c r="L54" s="40"/>
      <c r="M54" s="40"/>
      <c r="N54" s="40"/>
      <c r="O54" s="40"/>
      <c r="P54" s="40"/>
      <c r="Q54" s="40"/>
      <c r="R54" s="40"/>
      <c r="S54" s="40"/>
      <c r="T54" s="40"/>
      <c r="U54" s="40"/>
      <c r="V54" s="40"/>
      <c r="W54" s="40"/>
      <c r="X54" s="40"/>
      <c r="Y54" s="40"/>
      <c r="Z54" s="40"/>
    </row>
    <row r="55">
      <c r="A55" s="40"/>
      <c r="B55" s="40" t="s">
        <v>1290</v>
      </c>
      <c r="C55" s="40" t="s">
        <v>1291</v>
      </c>
      <c r="D55" s="40"/>
      <c r="E55" s="40"/>
      <c r="F55" s="40"/>
      <c r="G55" s="40"/>
      <c r="H55" s="40"/>
      <c r="I55" s="40"/>
      <c r="J55" s="40"/>
      <c r="K55" s="40"/>
      <c r="L55" s="40"/>
      <c r="M55" s="40"/>
      <c r="N55" s="40"/>
      <c r="O55" s="40"/>
      <c r="P55" s="40"/>
      <c r="Q55" s="40"/>
      <c r="R55" s="40"/>
      <c r="S55" s="40"/>
      <c r="T55" s="40"/>
      <c r="U55" s="40"/>
      <c r="V55" s="40"/>
      <c r="W55" s="40"/>
      <c r="X55" s="40"/>
      <c r="Y55" s="40"/>
      <c r="Z55" s="40"/>
    </row>
    <row r="56">
      <c r="A56" s="40"/>
      <c r="B56" s="40" t="s">
        <v>1292</v>
      </c>
      <c r="C56" s="40" t="s">
        <v>1293</v>
      </c>
      <c r="D56" s="40"/>
      <c r="E56" s="40"/>
      <c r="F56" s="40"/>
      <c r="G56" s="40"/>
      <c r="H56" s="40"/>
      <c r="I56" s="40"/>
      <c r="J56" s="40"/>
      <c r="K56" s="40"/>
      <c r="L56" s="40"/>
      <c r="M56" s="40"/>
      <c r="N56" s="40"/>
      <c r="O56" s="40"/>
      <c r="P56" s="40"/>
      <c r="Q56" s="40"/>
      <c r="R56" s="40"/>
      <c r="S56" s="40"/>
      <c r="T56" s="40"/>
      <c r="U56" s="40"/>
      <c r="V56" s="40"/>
      <c r="W56" s="40"/>
      <c r="X56" s="40"/>
      <c r="Y56" s="40"/>
      <c r="Z56" s="40"/>
    </row>
    <row r="57">
      <c r="A57" s="40"/>
      <c r="B57" s="40" t="s">
        <v>1294</v>
      </c>
      <c r="C57" s="40" t="s">
        <v>1295</v>
      </c>
      <c r="D57" s="40"/>
      <c r="E57" s="40"/>
      <c r="F57" s="40"/>
      <c r="G57" s="40"/>
      <c r="H57" s="40"/>
      <c r="I57" s="40"/>
      <c r="J57" s="40"/>
      <c r="K57" s="40"/>
      <c r="L57" s="40"/>
      <c r="M57" s="40"/>
      <c r="N57" s="40"/>
      <c r="O57" s="40"/>
      <c r="P57" s="40"/>
      <c r="Q57" s="40"/>
      <c r="R57" s="40"/>
      <c r="S57" s="40"/>
      <c r="T57" s="40"/>
      <c r="U57" s="40"/>
      <c r="V57" s="40"/>
      <c r="W57" s="40"/>
      <c r="X57" s="40"/>
      <c r="Y57" s="40"/>
      <c r="Z57" s="40"/>
    </row>
    <row r="58">
      <c r="A58" s="40"/>
      <c r="B58" s="40" t="s">
        <v>1296</v>
      </c>
      <c r="C58" s="40" t="s">
        <v>1297</v>
      </c>
      <c r="D58" s="40"/>
      <c r="E58" s="40"/>
      <c r="F58" s="40"/>
      <c r="G58" s="40"/>
      <c r="H58" s="40"/>
      <c r="I58" s="40"/>
      <c r="J58" s="40"/>
      <c r="K58" s="40"/>
      <c r="L58" s="40"/>
      <c r="M58" s="40"/>
      <c r="N58" s="40"/>
      <c r="O58" s="40"/>
      <c r="P58" s="40"/>
      <c r="Q58" s="40"/>
      <c r="R58" s="40"/>
      <c r="S58" s="40"/>
      <c r="T58" s="40"/>
      <c r="U58" s="40"/>
      <c r="V58" s="40"/>
      <c r="W58" s="40"/>
      <c r="X58" s="40"/>
      <c r="Y58" s="40"/>
      <c r="Z58" s="40"/>
    </row>
    <row r="59">
      <c r="A59" s="40"/>
      <c r="B59" s="40" t="s">
        <v>1298</v>
      </c>
      <c r="C59" s="40" t="s">
        <v>1299</v>
      </c>
      <c r="D59" s="40"/>
      <c r="E59" s="40"/>
      <c r="F59" s="40"/>
      <c r="G59" s="40"/>
      <c r="H59" s="40"/>
      <c r="I59" s="40"/>
      <c r="J59" s="40"/>
      <c r="K59" s="40"/>
      <c r="L59" s="40"/>
      <c r="M59" s="40"/>
      <c r="N59" s="40"/>
      <c r="O59" s="40"/>
      <c r="P59" s="40"/>
      <c r="Q59" s="40"/>
      <c r="R59" s="40"/>
      <c r="S59" s="40"/>
      <c r="T59" s="40"/>
      <c r="U59" s="40"/>
      <c r="V59" s="40"/>
      <c r="W59" s="40"/>
      <c r="X59" s="40"/>
      <c r="Y59" s="40"/>
      <c r="Z59" s="40"/>
    </row>
    <row r="60">
      <c r="A60" s="40"/>
      <c r="B60" s="40" t="s">
        <v>1300</v>
      </c>
      <c r="C60" s="40" t="s">
        <v>1301</v>
      </c>
      <c r="D60" s="40"/>
      <c r="E60" s="40"/>
      <c r="F60" s="40"/>
      <c r="G60" s="40"/>
      <c r="H60" s="40"/>
      <c r="I60" s="40"/>
      <c r="J60" s="40"/>
      <c r="K60" s="40"/>
      <c r="L60" s="40"/>
      <c r="M60" s="40"/>
      <c r="N60" s="40"/>
      <c r="O60" s="40"/>
      <c r="P60" s="40"/>
      <c r="Q60" s="40"/>
      <c r="R60" s="40"/>
      <c r="S60" s="40"/>
      <c r="T60" s="40"/>
      <c r="U60" s="40"/>
      <c r="V60" s="40"/>
      <c r="W60" s="40"/>
      <c r="X60" s="40"/>
      <c r="Y60" s="40"/>
      <c r="Z60" s="40"/>
    </row>
    <row r="61">
      <c r="A61" s="40"/>
      <c r="B61" s="40" t="s">
        <v>1302</v>
      </c>
      <c r="C61" s="40" t="s">
        <v>1303</v>
      </c>
      <c r="D61" s="40"/>
      <c r="E61" s="40"/>
      <c r="F61" s="40"/>
      <c r="G61" s="40"/>
      <c r="H61" s="40"/>
      <c r="I61" s="40"/>
      <c r="J61" s="40"/>
      <c r="K61" s="40"/>
      <c r="L61" s="40"/>
      <c r="M61" s="40"/>
      <c r="N61" s="40"/>
      <c r="O61" s="40"/>
      <c r="P61" s="40"/>
      <c r="Q61" s="40"/>
      <c r="R61" s="40"/>
      <c r="S61" s="40"/>
      <c r="T61" s="40"/>
      <c r="U61" s="40"/>
      <c r="V61" s="40"/>
      <c r="W61" s="40"/>
      <c r="X61" s="40"/>
      <c r="Y61" s="40"/>
      <c r="Z61" s="40"/>
    </row>
    <row r="62">
      <c r="A62" s="40"/>
      <c r="B62" s="40" t="s">
        <v>1304</v>
      </c>
      <c r="C62" s="40" t="s">
        <v>1305</v>
      </c>
      <c r="D62" s="40"/>
      <c r="E62" s="40"/>
      <c r="F62" s="40"/>
      <c r="G62" s="40"/>
      <c r="H62" s="40"/>
      <c r="I62" s="40"/>
      <c r="J62" s="40"/>
      <c r="K62" s="40"/>
      <c r="L62" s="40"/>
      <c r="M62" s="40"/>
      <c r="N62" s="40"/>
      <c r="O62" s="40"/>
      <c r="P62" s="40"/>
      <c r="Q62" s="40"/>
      <c r="R62" s="40"/>
      <c r="S62" s="40"/>
      <c r="T62" s="40"/>
      <c r="U62" s="40"/>
      <c r="V62" s="40"/>
      <c r="W62" s="40"/>
      <c r="X62" s="40"/>
      <c r="Y62" s="40"/>
      <c r="Z62" s="40"/>
    </row>
    <row r="63">
      <c r="A63" s="40"/>
      <c r="B63" s="40" t="s">
        <v>1306</v>
      </c>
      <c r="C63" s="40" t="s">
        <v>1307</v>
      </c>
      <c r="D63" s="40"/>
      <c r="E63" s="40"/>
      <c r="F63" s="40"/>
      <c r="G63" s="40"/>
      <c r="H63" s="40"/>
      <c r="I63" s="40"/>
      <c r="J63" s="40"/>
      <c r="K63" s="40"/>
      <c r="L63" s="40"/>
      <c r="M63" s="40"/>
      <c r="N63" s="40"/>
      <c r="O63" s="40"/>
      <c r="P63" s="40"/>
      <c r="Q63" s="40"/>
      <c r="R63" s="40"/>
      <c r="S63" s="40"/>
      <c r="T63" s="40"/>
      <c r="U63" s="40"/>
      <c r="V63" s="40"/>
      <c r="W63" s="40"/>
      <c r="X63" s="40"/>
      <c r="Y63" s="40"/>
      <c r="Z63" s="40"/>
    </row>
    <row r="64">
      <c r="A64" s="40"/>
      <c r="B64" s="40"/>
      <c r="C64" s="40" t="s">
        <v>1308</v>
      </c>
      <c r="D64" s="40"/>
      <c r="E64" s="40"/>
      <c r="F64" s="40"/>
      <c r="G64" s="40"/>
      <c r="H64" s="40"/>
      <c r="I64" s="40"/>
      <c r="J64" s="40"/>
      <c r="K64" s="40"/>
      <c r="L64" s="40"/>
      <c r="M64" s="40"/>
      <c r="N64" s="40"/>
      <c r="O64" s="40"/>
      <c r="P64" s="40"/>
      <c r="Q64" s="40"/>
      <c r="R64" s="40"/>
      <c r="S64" s="40"/>
      <c r="T64" s="40"/>
      <c r="U64" s="40"/>
      <c r="V64" s="40"/>
      <c r="W64" s="40"/>
      <c r="X64" s="40"/>
      <c r="Y64" s="40"/>
      <c r="Z64" s="40"/>
    </row>
    <row r="65">
      <c r="A65" s="40"/>
      <c r="B65" s="40"/>
      <c r="C65" s="40" t="s">
        <v>1309</v>
      </c>
      <c r="D65" s="40"/>
      <c r="E65" s="40"/>
      <c r="F65" s="40"/>
      <c r="G65" s="40"/>
      <c r="H65" s="40"/>
      <c r="I65" s="40"/>
      <c r="J65" s="40"/>
      <c r="K65" s="40"/>
      <c r="L65" s="40"/>
      <c r="M65" s="40"/>
      <c r="N65" s="40"/>
      <c r="O65" s="40"/>
      <c r="P65" s="40"/>
      <c r="Q65" s="40"/>
      <c r="R65" s="40"/>
      <c r="S65" s="40"/>
      <c r="T65" s="40"/>
      <c r="U65" s="40"/>
      <c r="V65" s="40"/>
      <c r="W65" s="40"/>
      <c r="X65" s="40"/>
      <c r="Y65" s="40"/>
      <c r="Z65" s="40"/>
    </row>
    <row r="66">
      <c r="A66" s="40"/>
      <c r="B66" s="40"/>
      <c r="C66" s="40" t="s">
        <v>1310</v>
      </c>
      <c r="D66" s="40"/>
      <c r="E66" s="40"/>
      <c r="F66" s="40"/>
      <c r="G66" s="40"/>
      <c r="H66" s="40"/>
      <c r="I66" s="40"/>
      <c r="J66" s="40"/>
      <c r="K66" s="40"/>
      <c r="L66" s="40"/>
      <c r="M66" s="40"/>
      <c r="N66" s="40"/>
      <c r="O66" s="40"/>
      <c r="P66" s="40"/>
      <c r="Q66" s="40"/>
      <c r="R66" s="40"/>
      <c r="S66" s="40"/>
      <c r="T66" s="40"/>
      <c r="U66" s="40"/>
      <c r="V66" s="40"/>
      <c r="W66" s="40"/>
      <c r="X66" s="40"/>
      <c r="Y66" s="40"/>
      <c r="Z66" s="40"/>
    </row>
    <row r="67">
      <c r="A67" s="40"/>
      <c r="B67" s="40"/>
      <c r="C67" s="40" t="s">
        <v>1311</v>
      </c>
      <c r="D67" s="40"/>
      <c r="E67" s="40"/>
      <c r="F67" s="40"/>
      <c r="G67" s="40"/>
      <c r="H67" s="40"/>
      <c r="I67" s="40"/>
      <c r="J67" s="40"/>
      <c r="K67" s="40"/>
      <c r="L67" s="40"/>
      <c r="M67" s="40"/>
      <c r="N67" s="40"/>
      <c r="O67" s="40"/>
      <c r="P67" s="40"/>
      <c r="Q67" s="40"/>
      <c r="R67" s="40"/>
      <c r="S67" s="40"/>
      <c r="T67" s="40"/>
      <c r="U67" s="40"/>
      <c r="V67" s="40"/>
      <c r="W67" s="40"/>
      <c r="X67" s="40"/>
      <c r="Y67" s="40"/>
      <c r="Z67" s="40"/>
    </row>
    <row r="68">
      <c r="A68" s="40"/>
      <c r="B68" s="40"/>
      <c r="C68" s="40" t="s">
        <v>1312</v>
      </c>
      <c r="D68" s="40"/>
      <c r="E68" s="40"/>
      <c r="F68" s="40"/>
      <c r="G68" s="40"/>
      <c r="H68" s="40"/>
      <c r="I68" s="40"/>
      <c r="J68" s="40"/>
      <c r="K68" s="40"/>
      <c r="L68" s="40"/>
      <c r="M68" s="40"/>
      <c r="N68" s="40"/>
      <c r="O68" s="40"/>
      <c r="P68" s="40"/>
      <c r="Q68" s="40"/>
      <c r="R68" s="40"/>
      <c r="S68" s="40"/>
      <c r="T68" s="40"/>
      <c r="U68" s="40"/>
      <c r="V68" s="40"/>
      <c r="W68" s="40"/>
      <c r="X68" s="40"/>
      <c r="Y68" s="40"/>
      <c r="Z68" s="40"/>
    </row>
    <row r="69">
      <c r="A69" s="40"/>
      <c r="B69" s="40"/>
      <c r="C69" s="40" t="s">
        <v>1313</v>
      </c>
      <c r="D69" s="40"/>
      <c r="E69" s="40"/>
      <c r="F69" s="40"/>
      <c r="G69" s="40"/>
      <c r="H69" s="40"/>
      <c r="I69" s="40"/>
      <c r="J69" s="40"/>
      <c r="K69" s="40"/>
      <c r="L69" s="40"/>
      <c r="M69" s="40"/>
      <c r="N69" s="40"/>
      <c r="O69" s="40"/>
      <c r="P69" s="40"/>
      <c r="Q69" s="40"/>
      <c r="R69" s="40"/>
      <c r="S69" s="40"/>
      <c r="T69" s="40"/>
      <c r="U69" s="40"/>
      <c r="V69" s="40"/>
      <c r="W69" s="40"/>
      <c r="X69" s="40"/>
      <c r="Y69" s="40"/>
      <c r="Z69" s="40"/>
    </row>
    <row r="70">
      <c r="A70" s="40"/>
      <c r="B70" s="40"/>
      <c r="C70" s="40" t="s">
        <v>1314</v>
      </c>
      <c r="D70" s="40"/>
      <c r="E70" s="40"/>
      <c r="F70" s="40"/>
      <c r="G70" s="40"/>
      <c r="H70" s="40"/>
      <c r="I70" s="40"/>
      <c r="J70" s="40"/>
      <c r="K70" s="40"/>
      <c r="L70" s="40"/>
      <c r="M70" s="40"/>
      <c r="N70" s="40"/>
      <c r="O70" s="40"/>
      <c r="P70" s="40"/>
      <c r="Q70" s="40"/>
      <c r="R70" s="40"/>
      <c r="S70" s="40"/>
      <c r="T70" s="40"/>
      <c r="U70" s="40"/>
      <c r="V70" s="40"/>
      <c r="W70" s="40"/>
      <c r="X70" s="40"/>
      <c r="Y70" s="40"/>
      <c r="Z70" s="40"/>
    </row>
    <row r="71">
      <c r="A71" s="40"/>
      <c r="B71" s="40"/>
      <c r="C71" s="40" t="s">
        <v>1315</v>
      </c>
      <c r="D71" s="40"/>
      <c r="E71" s="40"/>
      <c r="F71" s="40"/>
      <c r="G71" s="40"/>
      <c r="H71" s="40"/>
      <c r="I71" s="40"/>
      <c r="J71" s="40"/>
      <c r="K71" s="40"/>
      <c r="L71" s="40"/>
      <c r="M71" s="40"/>
      <c r="N71" s="40"/>
      <c r="O71" s="40"/>
      <c r="P71" s="40"/>
      <c r="Q71" s="40"/>
      <c r="R71" s="40"/>
      <c r="S71" s="40"/>
      <c r="T71" s="40"/>
      <c r="U71" s="40"/>
      <c r="V71" s="40"/>
      <c r="W71" s="40"/>
      <c r="X71" s="40"/>
      <c r="Y71" s="40"/>
      <c r="Z71" s="40"/>
    </row>
    <row r="72">
      <c r="A72" s="40"/>
      <c r="B72" s="40"/>
      <c r="C72" s="40" t="s">
        <v>1316</v>
      </c>
      <c r="D72" s="40"/>
      <c r="E72" s="40"/>
      <c r="F72" s="40"/>
      <c r="G72" s="40"/>
      <c r="H72" s="40"/>
      <c r="I72" s="40"/>
      <c r="J72" s="40"/>
      <c r="K72" s="40"/>
      <c r="L72" s="40"/>
      <c r="M72" s="40"/>
      <c r="N72" s="40"/>
      <c r="O72" s="40"/>
      <c r="P72" s="40"/>
      <c r="Q72" s="40"/>
      <c r="R72" s="40"/>
      <c r="S72" s="40"/>
      <c r="T72" s="40"/>
      <c r="U72" s="40"/>
      <c r="V72" s="40"/>
      <c r="W72" s="40"/>
      <c r="X72" s="40"/>
      <c r="Y72" s="40"/>
      <c r="Z72" s="40"/>
    </row>
    <row r="73">
      <c r="A73" s="40"/>
      <c r="B73" s="40"/>
      <c r="C73" s="40" t="s">
        <v>1317</v>
      </c>
      <c r="D73" s="40"/>
      <c r="E73" s="40"/>
      <c r="F73" s="40"/>
      <c r="G73" s="40"/>
      <c r="H73" s="40"/>
      <c r="I73" s="40"/>
      <c r="J73" s="40"/>
      <c r="K73" s="40"/>
      <c r="L73" s="40"/>
      <c r="M73" s="40"/>
      <c r="N73" s="40"/>
      <c r="O73" s="40"/>
      <c r="P73" s="40"/>
      <c r="Q73" s="40"/>
      <c r="R73" s="40"/>
      <c r="S73" s="40"/>
      <c r="T73" s="40"/>
      <c r="U73" s="40"/>
      <c r="V73" s="40"/>
      <c r="W73" s="40"/>
      <c r="X73" s="40"/>
      <c r="Y73" s="40"/>
      <c r="Z73" s="40"/>
    </row>
    <row r="74">
      <c r="A74" s="40"/>
      <c r="B74" s="40"/>
      <c r="C74" s="40" t="s">
        <v>1318</v>
      </c>
      <c r="D74" s="40"/>
      <c r="E74" s="40"/>
      <c r="F74" s="40"/>
      <c r="G74" s="40"/>
      <c r="H74" s="40"/>
      <c r="I74" s="40"/>
      <c r="J74" s="40"/>
      <c r="K74" s="40"/>
      <c r="L74" s="40"/>
      <c r="M74" s="40"/>
      <c r="N74" s="40"/>
      <c r="O74" s="40"/>
      <c r="P74" s="40"/>
      <c r="Q74" s="40"/>
      <c r="R74" s="40"/>
      <c r="S74" s="40"/>
      <c r="T74" s="40"/>
      <c r="U74" s="40"/>
      <c r="V74" s="40"/>
      <c r="W74" s="40"/>
      <c r="X74" s="40"/>
      <c r="Y74" s="40"/>
      <c r="Z74" s="40"/>
    </row>
    <row r="75">
      <c r="A75" s="40"/>
      <c r="B75" s="40"/>
      <c r="C75" s="40" t="s">
        <v>1319</v>
      </c>
      <c r="D75" s="40"/>
      <c r="E75" s="40"/>
      <c r="F75" s="40"/>
      <c r="G75" s="40"/>
      <c r="H75" s="40"/>
      <c r="I75" s="40"/>
      <c r="J75" s="40"/>
      <c r="K75" s="40"/>
      <c r="L75" s="40"/>
      <c r="M75" s="40"/>
      <c r="N75" s="40"/>
      <c r="O75" s="40"/>
      <c r="P75" s="40"/>
      <c r="Q75" s="40"/>
      <c r="R75" s="40"/>
      <c r="S75" s="40"/>
      <c r="T75" s="40"/>
      <c r="U75" s="40"/>
      <c r="V75" s="40"/>
      <c r="W75" s="40"/>
      <c r="X75" s="40"/>
      <c r="Y75" s="40"/>
      <c r="Z75" s="40"/>
    </row>
    <row r="76">
      <c r="A76" s="40"/>
      <c r="B76" s="40"/>
      <c r="C76" s="40" t="s">
        <v>1320</v>
      </c>
      <c r="D76" s="40"/>
      <c r="E76" s="40"/>
      <c r="F76" s="40"/>
      <c r="G76" s="40"/>
      <c r="H76" s="40"/>
      <c r="I76" s="40"/>
      <c r="J76" s="40"/>
      <c r="K76" s="40"/>
      <c r="L76" s="40"/>
      <c r="M76" s="40"/>
      <c r="N76" s="40"/>
      <c r="O76" s="40"/>
      <c r="P76" s="40"/>
      <c r="Q76" s="40"/>
      <c r="R76" s="40"/>
      <c r="S76" s="40"/>
      <c r="T76" s="40"/>
      <c r="U76" s="40"/>
      <c r="V76" s="40"/>
      <c r="W76" s="40"/>
      <c r="X76" s="40"/>
      <c r="Y76" s="40"/>
      <c r="Z76" s="40"/>
    </row>
    <row r="77">
      <c r="A77" s="40"/>
      <c r="B77" s="40"/>
      <c r="C77" s="40" t="s">
        <v>1321</v>
      </c>
      <c r="D77" s="40"/>
      <c r="E77" s="40"/>
      <c r="F77" s="40"/>
      <c r="G77" s="40"/>
      <c r="H77" s="40"/>
      <c r="I77" s="40"/>
      <c r="J77" s="40"/>
      <c r="K77" s="40"/>
      <c r="L77" s="40"/>
      <c r="M77" s="40"/>
      <c r="N77" s="40"/>
      <c r="O77" s="40"/>
      <c r="P77" s="40"/>
      <c r="Q77" s="40"/>
      <c r="R77" s="40"/>
      <c r="S77" s="40"/>
      <c r="T77" s="40"/>
      <c r="U77" s="40"/>
      <c r="V77" s="40"/>
      <c r="W77" s="40"/>
      <c r="X77" s="40"/>
      <c r="Y77" s="40"/>
      <c r="Z77" s="40"/>
    </row>
    <row r="78">
      <c r="A78" s="40"/>
      <c r="B78" s="40"/>
      <c r="C78" s="40" t="s">
        <v>1322</v>
      </c>
      <c r="D78" s="40"/>
      <c r="E78" s="40"/>
      <c r="F78" s="40"/>
      <c r="G78" s="40"/>
      <c r="H78" s="40"/>
      <c r="I78" s="40"/>
      <c r="J78" s="40"/>
      <c r="K78" s="40"/>
      <c r="L78" s="40"/>
      <c r="M78" s="40"/>
      <c r="N78" s="40"/>
      <c r="O78" s="40"/>
      <c r="P78" s="40"/>
      <c r="Q78" s="40"/>
      <c r="R78" s="40"/>
      <c r="S78" s="40"/>
      <c r="T78" s="40"/>
      <c r="U78" s="40"/>
      <c r="V78" s="40"/>
      <c r="W78" s="40"/>
      <c r="X78" s="40"/>
      <c r="Y78" s="40"/>
      <c r="Z78" s="40"/>
    </row>
    <row r="79">
      <c r="A79" s="40"/>
      <c r="B79" s="40"/>
      <c r="C79" s="40" t="s">
        <v>1323</v>
      </c>
      <c r="D79" s="40"/>
      <c r="E79" s="40"/>
      <c r="F79" s="40"/>
      <c r="G79" s="40"/>
      <c r="H79" s="40"/>
      <c r="I79" s="40"/>
      <c r="J79" s="40"/>
      <c r="K79" s="40"/>
      <c r="L79" s="40"/>
      <c r="M79" s="40"/>
      <c r="N79" s="40"/>
      <c r="O79" s="40"/>
      <c r="P79" s="40"/>
      <c r="Q79" s="40"/>
      <c r="R79" s="40"/>
      <c r="S79" s="40"/>
      <c r="T79" s="40"/>
      <c r="U79" s="40"/>
      <c r="V79" s="40"/>
      <c r="W79" s="40"/>
      <c r="X79" s="40"/>
      <c r="Y79" s="40"/>
      <c r="Z79" s="40"/>
    </row>
    <row r="80">
      <c r="A80" s="40"/>
      <c r="B80" s="40"/>
      <c r="C80" s="40" t="s">
        <v>1324</v>
      </c>
      <c r="D80" s="40"/>
      <c r="E80" s="40"/>
      <c r="F80" s="40"/>
      <c r="G80" s="40"/>
      <c r="H80" s="40"/>
      <c r="I80" s="40"/>
      <c r="J80" s="40"/>
      <c r="K80" s="40"/>
      <c r="L80" s="40"/>
      <c r="M80" s="40"/>
      <c r="N80" s="40"/>
      <c r="O80" s="40"/>
      <c r="P80" s="40"/>
      <c r="Q80" s="40"/>
      <c r="R80" s="40"/>
      <c r="S80" s="40"/>
      <c r="T80" s="40"/>
      <c r="U80" s="40"/>
      <c r="V80" s="40"/>
      <c r="W80" s="40"/>
      <c r="X80" s="40"/>
      <c r="Y80" s="40"/>
      <c r="Z80" s="40"/>
    </row>
    <row r="81">
      <c r="A81" s="40"/>
      <c r="B81" s="40"/>
      <c r="C81" s="40" t="s">
        <v>1325</v>
      </c>
      <c r="D81" s="40"/>
      <c r="E81" s="40"/>
      <c r="F81" s="40"/>
      <c r="G81" s="40"/>
      <c r="H81" s="40"/>
      <c r="I81" s="40"/>
      <c r="J81" s="40"/>
      <c r="K81" s="40"/>
      <c r="L81" s="40"/>
      <c r="M81" s="40"/>
      <c r="N81" s="40"/>
      <c r="O81" s="40"/>
      <c r="P81" s="40"/>
      <c r="Q81" s="40"/>
      <c r="R81" s="40"/>
      <c r="S81" s="40"/>
      <c r="T81" s="40"/>
      <c r="U81" s="40"/>
      <c r="V81" s="40"/>
      <c r="W81" s="40"/>
      <c r="X81" s="40"/>
      <c r="Y81" s="40"/>
      <c r="Z81" s="40"/>
    </row>
    <row r="82">
      <c r="A82" s="40"/>
      <c r="B82" s="40"/>
      <c r="C82" s="40" t="s">
        <v>1326</v>
      </c>
      <c r="D82" s="40"/>
      <c r="E82" s="40"/>
      <c r="F82" s="40"/>
      <c r="G82" s="40"/>
      <c r="H82" s="40"/>
      <c r="I82" s="40"/>
      <c r="J82" s="40"/>
      <c r="K82" s="40"/>
      <c r="L82" s="40"/>
      <c r="M82" s="40"/>
      <c r="N82" s="40"/>
      <c r="O82" s="40"/>
      <c r="P82" s="40"/>
      <c r="Q82" s="40"/>
      <c r="R82" s="40"/>
      <c r="S82" s="40"/>
      <c r="T82" s="40"/>
      <c r="U82" s="40"/>
      <c r="V82" s="40"/>
      <c r="W82" s="40"/>
      <c r="X82" s="40"/>
      <c r="Y82" s="40"/>
      <c r="Z82" s="40"/>
    </row>
    <row r="83">
      <c r="A83" s="40"/>
      <c r="B83" s="40"/>
      <c r="C83" s="40" t="s">
        <v>1203</v>
      </c>
      <c r="D83" s="40"/>
      <c r="E83" s="40"/>
      <c r="F83" s="40"/>
      <c r="G83" s="40"/>
      <c r="H83" s="40"/>
      <c r="I83" s="40"/>
      <c r="J83" s="40"/>
      <c r="K83" s="40"/>
      <c r="L83" s="40"/>
      <c r="M83" s="40"/>
      <c r="N83" s="40"/>
      <c r="O83" s="40"/>
      <c r="P83" s="40"/>
      <c r="Q83" s="40"/>
      <c r="R83" s="40"/>
      <c r="S83" s="40"/>
      <c r="T83" s="40"/>
      <c r="U83" s="40"/>
      <c r="V83" s="40"/>
      <c r="W83" s="40"/>
      <c r="X83" s="40"/>
      <c r="Y83" s="40"/>
      <c r="Z83" s="40"/>
    </row>
    <row r="84">
      <c r="A84" s="40"/>
      <c r="B84" s="40"/>
      <c r="C84" s="40" t="s">
        <v>1327</v>
      </c>
      <c r="D84" s="40"/>
      <c r="E84" s="40"/>
      <c r="F84" s="40"/>
      <c r="G84" s="40"/>
      <c r="H84" s="40"/>
      <c r="I84" s="40"/>
      <c r="J84" s="40"/>
      <c r="K84" s="40"/>
      <c r="L84" s="40"/>
      <c r="M84" s="40"/>
      <c r="N84" s="40"/>
      <c r="O84" s="40"/>
      <c r="P84" s="40"/>
      <c r="Q84" s="40"/>
      <c r="R84" s="40"/>
      <c r="S84" s="40"/>
      <c r="T84" s="40"/>
      <c r="U84" s="40"/>
      <c r="V84" s="40"/>
      <c r="W84" s="40"/>
      <c r="X84" s="40"/>
      <c r="Y84" s="40"/>
      <c r="Z84" s="40"/>
    </row>
    <row r="85">
      <c r="A85" s="40"/>
      <c r="B85" s="40"/>
      <c r="C85" s="40" t="s">
        <v>1328</v>
      </c>
      <c r="D85" s="40"/>
      <c r="E85" s="40"/>
      <c r="F85" s="40"/>
      <c r="G85" s="40"/>
      <c r="H85" s="40"/>
      <c r="I85" s="40"/>
      <c r="J85" s="40"/>
      <c r="K85" s="40"/>
      <c r="L85" s="40"/>
      <c r="M85" s="40"/>
      <c r="N85" s="40"/>
      <c r="O85" s="40"/>
      <c r="P85" s="40"/>
      <c r="Q85" s="40"/>
      <c r="R85" s="40"/>
      <c r="S85" s="40"/>
      <c r="T85" s="40"/>
      <c r="U85" s="40"/>
      <c r="V85" s="40"/>
      <c r="W85" s="40"/>
      <c r="X85" s="40"/>
      <c r="Y85" s="40"/>
      <c r="Z85" s="40"/>
    </row>
    <row r="86">
      <c r="A86" s="40"/>
      <c r="B86" s="40"/>
      <c r="C86" s="40" t="s">
        <v>1329</v>
      </c>
      <c r="D86" s="40"/>
      <c r="E86" s="40"/>
      <c r="F86" s="40"/>
      <c r="G86" s="40"/>
      <c r="H86" s="40"/>
      <c r="I86" s="40"/>
      <c r="J86" s="40"/>
      <c r="K86" s="40"/>
      <c r="L86" s="40"/>
      <c r="M86" s="40"/>
      <c r="N86" s="40"/>
      <c r="O86" s="40"/>
      <c r="P86" s="40"/>
      <c r="Q86" s="40"/>
      <c r="R86" s="40"/>
      <c r="S86" s="40"/>
      <c r="T86" s="40"/>
      <c r="U86" s="40"/>
      <c r="V86" s="40"/>
      <c r="W86" s="40"/>
      <c r="X86" s="40"/>
      <c r="Y86" s="40"/>
      <c r="Z86" s="40"/>
    </row>
    <row r="87">
      <c r="A87" s="40"/>
      <c r="B87" s="40"/>
      <c r="C87" s="40" t="s">
        <v>1330</v>
      </c>
      <c r="D87" s="40"/>
      <c r="E87" s="40"/>
      <c r="F87" s="40"/>
      <c r="G87" s="40"/>
      <c r="H87" s="40"/>
      <c r="I87" s="40"/>
      <c r="J87" s="40"/>
      <c r="K87" s="40"/>
      <c r="L87" s="40"/>
      <c r="M87" s="40"/>
      <c r="N87" s="40"/>
      <c r="O87" s="40"/>
      <c r="P87" s="40"/>
      <c r="Q87" s="40"/>
      <c r="R87" s="40"/>
      <c r="S87" s="40"/>
      <c r="T87" s="40"/>
      <c r="U87" s="40"/>
      <c r="V87" s="40"/>
      <c r="W87" s="40"/>
      <c r="X87" s="40"/>
      <c r="Y87" s="40"/>
      <c r="Z87" s="40"/>
    </row>
    <row r="88">
      <c r="A88" s="40"/>
      <c r="B88" s="40"/>
      <c r="C88" s="40" t="s">
        <v>1331</v>
      </c>
      <c r="D88" s="40"/>
      <c r="E88" s="40"/>
      <c r="F88" s="40"/>
      <c r="G88" s="40"/>
      <c r="H88" s="40"/>
      <c r="I88" s="40"/>
      <c r="J88" s="40"/>
      <c r="K88" s="40"/>
      <c r="L88" s="40"/>
      <c r="M88" s="40"/>
      <c r="N88" s="40"/>
      <c r="O88" s="40"/>
      <c r="P88" s="40"/>
      <c r="Q88" s="40"/>
      <c r="R88" s="40"/>
      <c r="S88" s="40"/>
      <c r="T88" s="40"/>
      <c r="U88" s="40"/>
      <c r="V88" s="40"/>
      <c r="W88" s="40"/>
      <c r="X88" s="40"/>
      <c r="Y88" s="40"/>
      <c r="Z88" s="40"/>
    </row>
    <row r="89">
      <c r="A89" s="40"/>
      <c r="B89" s="40"/>
      <c r="C89" s="40" t="s">
        <v>1332</v>
      </c>
      <c r="D89" s="40"/>
      <c r="E89" s="40"/>
      <c r="F89" s="40"/>
      <c r="G89" s="40"/>
      <c r="H89" s="40"/>
      <c r="I89" s="40"/>
      <c r="J89" s="40"/>
      <c r="K89" s="40"/>
      <c r="L89" s="40"/>
      <c r="M89" s="40"/>
      <c r="N89" s="40"/>
      <c r="O89" s="40"/>
      <c r="P89" s="40"/>
      <c r="Q89" s="40"/>
      <c r="R89" s="40"/>
      <c r="S89" s="40"/>
      <c r="T89" s="40"/>
      <c r="U89" s="40"/>
      <c r="V89" s="40"/>
      <c r="W89" s="40"/>
      <c r="X89" s="40"/>
      <c r="Y89" s="40"/>
      <c r="Z89" s="40"/>
    </row>
    <row r="90">
      <c r="A90" s="40"/>
      <c r="B90" s="40"/>
      <c r="C90" s="40" t="s">
        <v>1333</v>
      </c>
      <c r="D90" s="40"/>
      <c r="E90" s="40"/>
      <c r="F90" s="40"/>
      <c r="G90" s="40"/>
      <c r="H90" s="40"/>
      <c r="I90" s="40"/>
      <c r="J90" s="40"/>
      <c r="K90" s="40"/>
      <c r="L90" s="40"/>
      <c r="M90" s="40"/>
      <c r="N90" s="40"/>
      <c r="O90" s="40"/>
      <c r="P90" s="40"/>
      <c r="Q90" s="40"/>
      <c r="R90" s="40"/>
      <c r="S90" s="40"/>
      <c r="T90" s="40"/>
      <c r="U90" s="40"/>
      <c r="V90" s="40"/>
      <c r="W90" s="40"/>
      <c r="X90" s="40"/>
      <c r="Y90" s="40"/>
      <c r="Z90" s="40"/>
    </row>
    <row r="91">
      <c r="A91" s="40"/>
      <c r="B91" s="40"/>
      <c r="C91" s="40" t="s">
        <v>1290</v>
      </c>
      <c r="D91" s="40"/>
      <c r="E91" s="40"/>
      <c r="F91" s="40"/>
      <c r="G91" s="40"/>
      <c r="H91" s="40"/>
      <c r="I91" s="40"/>
      <c r="J91" s="40"/>
      <c r="K91" s="40"/>
      <c r="L91" s="40"/>
      <c r="M91" s="40"/>
      <c r="N91" s="40"/>
      <c r="O91" s="40"/>
      <c r="P91" s="40"/>
      <c r="Q91" s="40"/>
      <c r="R91" s="40"/>
      <c r="S91" s="40"/>
      <c r="T91" s="40"/>
      <c r="U91" s="40"/>
      <c r="V91" s="40"/>
      <c r="W91" s="40"/>
      <c r="X91" s="40"/>
      <c r="Y91" s="40"/>
      <c r="Z91" s="40"/>
    </row>
    <row r="92">
      <c r="A92" s="40"/>
      <c r="B92" s="40"/>
      <c r="C92" s="40" t="s">
        <v>1334</v>
      </c>
      <c r="D92" s="40"/>
      <c r="E92" s="40"/>
      <c r="F92" s="40"/>
      <c r="G92" s="40"/>
      <c r="H92" s="40"/>
      <c r="I92" s="40"/>
      <c r="J92" s="40"/>
      <c r="K92" s="40"/>
      <c r="L92" s="40"/>
      <c r="M92" s="40"/>
      <c r="N92" s="40"/>
      <c r="O92" s="40"/>
      <c r="P92" s="40"/>
      <c r="Q92" s="40"/>
      <c r="R92" s="40"/>
      <c r="S92" s="40"/>
      <c r="T92" s="40"/>
      <c r="U92" s="40"/>
      <c r="V92" s="40"/>
      <c r="W92" s="40"/>
      <c r="X92" s="40"/>
      <c r="Y92" s="40"/>
      <c r="Z92" s="40"/>
    </row>
    <row r="93">
      <c r="A93" s="40"/>
      <c r="B93" s="40"/>
      <c r="C93" s="40" t="s">
        <v>1335</v>
      </c>
      <c r="D93" s="40"/>
      <c r="E93" s="40"/>
      <c r="F93" s="40"/>
      <c r="G93" s="40"/>
      <c r="H93" s="40"/>
      <c r="I93" s="40"/>
      <c r="J93" s="40"/>
      <c r="K93" s="40"/>
      <c r="L93" s="40"/>
      <c r="M93" s="40"/>
      <c r="N93" s="40"/>
      <c r="O93" s="40"/>
      <c r="P93" s="40"/>
      <c r="Q93" s="40"/>
      <c r="R93" s="40"/>
      <c r="S93" s="40"/>
      <c r="T93" s="40"/>
      <c r="U93" s="40"/>
      <c r="V93" s="40"/>
      <c r="W93" s="40"/>
      <c r="X93" s="40"/>
      <c r="Y93" s="40"/>
      <c r="Z93" s="40"/>
    </row>
    <row r="94">
      <c r="A94" s="40"/>
      <c r="B94" s="40"/>
      <c r="C94" s="40" t="s">
        <v>1336</v>
      </c>
      <c r="D94" s="40"/>
      <c r="E94" s="40"/>
      <c r="F94" s="40"/>
      <c r="G94" s="40"/>
      <c r="H94" s="40"/>
      <c r="I94" s="40"/>
      <c r="J94" s="40"/>
      <c r="K94" s="40"/>
      <c r="L94" s="40"/>
      <c r="M94" s="40"/>
      <c r="N94" s="40"/>
      <c r="O94" s="40"/>
      <c r="P94" s="40"/>
      <c r="Q94" s="40"/>
      <c r="R94" s="40"/>
      <c r="S94" s="40"/>
      <c r="T94" s="40"/>
      <c r="U94" s="40"/>
      <c r="V94" s="40"/>
      <c r="W94" s="40"/>
      <c r="X94" s="40"/>
      <c r="Y94" s="40"/>
      <c r="Z94" s="40"/>
    </row>
    <row r="95">
      <c r="A95" s="40"/>
      <c r="B95" s="40"/>
      <c r="C95" s="40" t="s">
        <v>1337</v>
      </c>
      <c r="D95" s="40"/>
      <c r="E95" s="40"/>
      <c r="F95" s="40"/>
      <c r="G95" s="40"/>
      <c r="H95" s="40"/>
      <c r="I95" s="40"/>
      <c r="J95" s="40"/>
      <c r="K95" s="40"/>
      <c r="L95" s="40"/>
      <c r="M95" s="40"/>
      <c r="N95" s="40"/>
      <c r="O95" s="40"/>
      <c r="P95" s="40"/>
      <c r="Q95" s="40"/>
      <c r="R95" s="40"/>
      <c r="S95" s="40"/>
      <c r="T95" s="40"/>
      <c r="U95" s="40"/>
      <c r="V95" s="40"/>
      <c r="W95" s="40"/>
      <c r="X95" s="40"/>
      <c r="Y95" s="40"/>
      <c r="Z95" s="40"/>
    </row>
    <row r="96">
      <c r="A96" s="40"/>
      <c r="B96" s="40"/>
      <c r="C96" s="40" t="s">
        <v>1338</v>
      </c>
      <c r="D96" s="40"/>
      <c r="E96" s="40"/>
      <c r="F96" s="40"/>
      <c r="G96" s="40"/>
      <c r="H96" s="40"/>
      <c r="I96" s="40"/>
      <c r="J96" s="40"/>
      <c r="K96" s="40"/>
      <c r="L96" s="40"/>
      <c r="M96" s="40"/>
      <c r="N96" s="40"/>
      <c r="O96" s="40"/>
      <c r="P96" s="40"/>
      <c r="Q96" s="40"/>
      <c r="R96" s="40"/>
      <c r="S96" s="40"/>
      <c r="T96" s="40"/>
      <c r="U96" s="40"/>
      <c r="V96" s="40"/>
      <c r="W96" s="40"/>
      <c r="X96" s="40"/>
      <c r="Y96" s="40"/>
      <c r="Z96" s="40"/>
    </row>
    <row r="97">
      <c r="A97" s="40"/>
      <c r="B97" s="40"/>
      <c r="C97" s="40" t="s">
        <v>1339</v>
      </c>
      <c r="D97" s="40"/>
      <c r="E97" s="40"/>
      <c r="F97" s="40"/>
      <c r="G97" s="40"/>
      <c r="H97" s="40"/>
      <c r="I97" s="40"/>
      <c r="J97" s="40"/>
      <c r="K97" s="40"/>
      <c r="L97" s="40"/>
      <c r="M97" s="40"/>
      <c r="N97" s="40"/>
      <c r="O97" s="40"/>
      <c r="P97" s="40"/>
      <c r="Q97" s="40"/>
      <c r="R97" s="40"/>
      <c r="S97" s="40"/>
      <c r="T97" s="40"/>
      <c r="U97" s="40"/>
      <c r="V97" s="40"/>
      <c r="W97" s="40"/>
      <c r="X97" s="40"/>
      <c r="Y97" s="40"/>
      <c r="Z97" s="40"/>
    </row>
    <row r="98">
      <c r="A98" s="40"/>
      <c r="B98" s="40"/>
      <c r="C98" s="40" t="s">
        <v>1340</v>
      </c>
      <c r="D98" s="40"/>
      <c r="E98" s="40"/>
      <c r="F98" s="40"/>
      <c r="G98" s="40"/>
      <c r="H98" s="40"/>
      <c r="I98" s="40"/>
      <c r="J98" s="40"/>
      <c r="K98" s="40"/>
      <c r="L98" s="40"/>
      <c r="M98" s="40"/>
      <c r="N98" s="40"/>
      <c r="O98" s="40"/>
      <c r="P98" s="40"/>
      <c r="Q98" s="40"/>
      <c r="R98" s="40"/>
      <c r="S98" s="40"/>
      <c r="T98" s="40"/>
      <c r="U98" s="40"/>
      <c r="V98" s="40"/>
      <c r="W98" s="40"/>
      <c r="X98" s="40"/>
      <c r="Y98" s="40"/>
      <c r="Z98" s="40"/>
    </row>
    <row r="99">
      <c r="A99" s="40"/>
      <c r="B99" s="40"/>
      <c r="C99" s="40" t="s">
        <v>1341</v>
      </c>
      <c r="D99" s="40"/>
      <c r="E99" s="40"/>
      <c r="F99" s="40"/>
      <c r="G99" s="40"/>
      <c r="H99" s="40"/>
      <c r="I99" s="40"/>
      <c r="J99" s="40"/>
      <c r="K99" s="40"/>
      <c r="L99" s="40"/>
      <c r="M99" s="40"/>
      <c r="N99" s="40"/>
      <c r="O99" s="40"/>
      <c r="P99" s="40"/>
      <c r="Q99" s="40"/>
      <c r="R99" s="40"/>
      <c r="S99" s="40"/>
      <c r="T99" s="40"/>
      <c r="U99" s="40"/>
      <c r="V99" s="40"/>
      <c r="W99" s="40"/>
      <c r="X99" s="40"/>
      <c r="Y99" s="40"/>
      <c r="Z99" s="40"/>
    </row>
    <row r="100">
      <c r="A100" s="40"/>
      <c r="B100" s="40"/>
      <c r="C100" s="40" t="s">
        <v>1342</v>
      </c>
      <c r="D100" s="40"/>
      <c r="E100" s="40"/>
      <c r="F100" s="40"/>
      <c r="G100" s="40"/>
      <c r="H100" s="40"/>
      <c r="I100" s="40"/>
      <c r="J100" s="40"/>
      <c r="K100" s="40"/>
      <c r="L100" s="40"/>
      <c r="M100" s="40"/>
      <c r="N100" s="40"/>
      <c r="O100" s="40"/>
      <c r="P100" s="40"/>
      <c r="Q100" s="40"/>
      <c r="R100" s="40"/>
      <c r="S100" s="40"/>
      <c r="T100" s="40"/>
      <c r="U100" s="40"/>
      <c r="V100" s="40"/>
      <c r="W100" s="40"/>
      <c r="X100" s="40"/>
      <c r="Y100" s="40"/>
      <c r="Z100" s="40"/>
    </row>
    <row r="101">
      <c r="A101" s="40"/>
      <c r="B101" s="40"/>
      <c r="C101" s="40" t="s">
        <v>1343</v>
      </c>
      <c r="D101" s="40"/>
      <c r="E101" s="40"/>
      <c r="F101" s="40"/>
      <c r="G101" s="40"/>
      <c r="H101" s="40"/>
      <c r="I101" s="40"/>
      <c r="J101" s="40"/>
      <c r="K101" s="40"/>
      <c r="L101" s="40"/>
      <c r="M101" s="40"/>
      <c r="N101" s="40"/>
      <c r="O101" s="40"/>
      <c r="P101" s="40"/>
      <c r="Q101" s="40"/>
      <c r="R101" s="40"/>
      <c r="S101" s="40"/>
      <c r="T101" s="40"/>
      <c r="U101" s="40"/>
      <c r="V101" s="40"/>
      <c r="W101" s="40"/>
      <c r="X101" s="40"/>
      <c r="Y101" s="40"/>
      <c r="Z101" s="40"/>
    </row>
    <row r="102">
      <c r="A102" s="40"/>
      <c r="B102" s="40"/>
      <c r="C102" s="40" t="s">
        <v>1344</v>
      </c>
      <c r="D102" s="40"/>
      <c r="E102" s="40"/>
      <c r="F102" s="40"/>
      <c r="G102" s="40"/>
      <c r="H102" s="40"/>
      <c r="I102" s="40"/>
      <c r="J102" s="40"/>
      <c r="K102" s="40"/>
      <c r="L102" s="40"/>
      <c r="M102" s="40"/>
      <c r="N102" s="40"/>
      <c r="O102" s="40"/>
      <c r="P102" s="40"/>
      <c r="Q102" s="40"/>
      <c r="R102" s="40"/>
      <c r="S102" s="40"/>
      <c r="T102" s="40"/>
      <c r="U102" s="40"/>
      <c r="V102" s="40"/>
      <c r="W102" s="40"/>
      <c r="X102" s="40"/>
      <c r="Y102" s="40"/>
      <c r="Z102" s="40"/>
    </row>
    <row r="103">
      <c r="A103" s="40"/>
      <c r="B103" s="40"/>
      <c r="C103" s="40" t="s">
        <v>1345</v>
      </c>
      <c r="D103" s="40"/>
      <c r="E103" s="40"/>
      <c r="F103" s="40"/>
      <c r="G103" s="40"/>
      <c r="H103" s="40"/>
      <c r="I103" s="40"/>
      <c r="J103" s="40"/>
      <c r="K103" s="40"/>
      <c r="L103" s="40"/>
      <c r="M103" s="40"/>
      <c r="N103" s="40"/>
      <c r="O103" s="40"/>
      <c r="P103" s="40"/>
      <c r="Q103" s="40"/>
      <c r="R103" s="40"/>
      <c r="S103" s="40"/>
      <c r="T103" s="40"/>
      <c r="U103" s="40"/>
      <c r="V103" s="40"/>
      <c r="W103" s="40"/>
      <c r="X103" s="40"/>
      <c r="Y103" s="40"/>
      <c r="Z103" s="40"/>
    </row>
    <row r="104">
      <c r="A104" s="40"/>
      <c r="B104" s="40"/>
      <c r="C104" s="40" t="s">
        <v>1346</v>
      </c>
      <c r="D104" s="40"/>
      <c r="E104" s="40"/>
      <c r="F104" s="40"/>
      <c r="G104" s="40"/>
      <c r="H104" s="40"/>
      <c r="I104" s="40"/>
      <c r="J104" s="40"/>
      <c r="K104" s="40"/>
      <c r="L104" s="40"/>
      <c r="M104" s="40"/>
      <c r="N104" s="40"/>
      <c r="O104" s="40"/>
      <c r="P104" s="40"/>
      <c r="Q104" s="40"/>
      <c r="R104" s="40"/>
      <c r="S104" s="40"/>
      <c r="T104" s="40"/>
      <c r="U104" s="40"/>
      <c r="V104" s="40"/>
      <c r="W104" s="40"/>
      <c r="X104" s="40"/>
      <c r="Y104" s="40"/>
      <c r="Z104" s="40"/>
    </row>
    <row r="105">
      <c r="A105" s="40"/>
      <c r="B105" s="40"/>
      <c r="C105" s="40" t="s">
        <v>1347</v>
      </c>
      <c r="D105" s="40"/>
      <c r="E105" s="40"/>
      <c r="F105" s="40"/>
      <c r="G105" s="40"/>
      <c r="H105" s="40"/>
      <c r="I105" s="40"/>
      <c r="J105" s="40"/>
      <c r="K105" s="40"/>
      <c r="L105" s="40"/>
      <c r="M105" s="40"/>
      <c r="N105" s="40"/>
      <c r="O105" s="40"/>
      <c r="P105" s="40"/>
      <c r="Q105" s="40"/>
      <c r="R105" s="40"/>
      <c r="S105" s="40"/>
      <c r="T105" s="40"/>
      <c r="U105" s="40"/>
      <c r="V105" s="40"/>
      <c r="W105" s="40"/>
      <c r="X105" s="40"/>
      <c r="Y105" s="40"/>
      <c r="Z105" s="40"/>
    </row>
    <row r="106">
      <c r="A106" s="40"/>
      <c r="B106" s="40"/>
      <c r="C106" s="40" t="s">
        <v>1348</v>
      </c>
      <c r="D106" s="40"/>
      <c r="E106" s="40"/>
      <c r="F106" s="40"/>
      <c r="G106" s="40"/>
      <c r="H106" s="40"/>
      <c r="I106" s="40"/>
      <c r="J106" s="40"/>
      <c r="K106" s="40"/>
      <c r="L106" s="40"/>
      <c r="M106" s="40"/>
      <c r="N106" s="40"/>
      <c r="O106" s="40"/>
      <c r="P106" s="40"/>
      <c r="Q106" s="40"/>
      <c r="R106" s="40"/>
      <c r="S106" s="40"/>
      <c r="T106" s="40"/>
      <c r="U106" s="40"/>
      <c r="V106" s="40"/>
      <c r="W106" s="40"/>
      <c r="X106" s="40"/>
      <c r="Y106" s="40"/>
      <c r="Z106" s="40"/>
    </row>
    <row r="107">
      <c r="A107" s="40"/>
      <c r="B107" s="40"/>
      <c r="C107" s="40" t="s">
        <v>1349</v>
      </c>
      <c r="D107" s="40"/>
      <c r="E107" s="40"/>
      <c r="F107" s="40"/>
      <c r="G107" s="40"/>
      <c r="H107" s="40"/>
      <c r="I107" s="40"/>
      <c r="J107" s="40"/>
      <c r="K107" s="40"/>
      <c r="L107" s="40"/>
      <c r="M107" s="40"/>
      <c r="N107" s="40"/>
      <c r="O107" s="40"/>
      <c r="P107" s="40"/>
      <c r="Q107" s="40"/>
      <c r="R107" s="40"/>
      <c r="S107" s="40"/>
      <c r="T107" s="40"/>
      <c r="U107" s="40"/>
      <c r="V107" s="40"/>
      <c r="W107" s="40"/>
      <c r="X107" s="40"/>
      <c r="Y107" s="40"/>
      <c r="Z107" s="40"/>
    </row>
    <row r="108">
      <c r="A108" s="40"/>
      <c r="B108" s="40"/>
      <c r="C108" s="40" t="s">
        <v>1350</v>
      </c>
      <c r="D108" s="40"/>
      <c r="E108" s="40"/>
      <c r="F108" s="40"/>
      <c r="G108" s="40"/>
      <c r="H108" s="40"/>
      <c r="I108" s="40"/>
      <c r="J108" s="40"/>
      <c r="K108" s="40"/>
      <c r="L108" s="40"/>
      <c r="M108" s="40"/>
      <c r="N108" s="40"/>
      <c r="O108" s="40"/>
      <c r="P108" s="40"/>
      <c r="Q108" s="40"/>
      <c r="R108" s="40"/>
      <c r="S108" s="40"/>
      <c r="T108" s="40"/>
      <c r="U108" s="40"/>
      <c r="V108" s="40"/>
      <c r="W108" s="40"/>
      <c r="X108" s="40"/>
      <c r="Y108" s="40"/>
      <c r="Z108" s="40"/>
    </row>
    <row r="109">
      <c r="A109" s="40"/>
      <c r="B109" s="40"/>
      <c r="C109" s="40" t="s">
        <v>1351</v>
      </c>
      <c r="D109" s="40"/>
      <c r="E109" s="40"/>
      <c r="F109" s="40"/>
      <c r="G109" s="40"/>
      <c r="H109" s="40"/>
      <c r="I109" s="40"/>
      <c r="J109" s="40"/>
      <c r="K109" s="40"/>
      <c r="L109" s="40"/>
      <c r="M109" s="40"/>
      <c r="N109" s="40"/>
      <c r="O109" s="40"/>
      <c r="P109" s="40"/>
      <c r="Q109" s="40"/>
      <c r="R109" s="40"/>
      <c r="S109" s="40"/>
      <c r="T109" s="40"/>
      <c r="U109" s="40"/>
      <c r="V109" s="40"/>
      <c r="W109" s="40"/>
      <c r="X109" s="40"/>
      <c r="Y109" s="40"/>
      <c r="Z109" s="40"/>
    </row>
    <row r="110">
      <c r="A110" s="40"/>
      <c r="B110" s="40"/>
      <c r="C110" s="40" t="s">
        <v>1352</v>
      </c>
      <c r="D110" s="40"/>
      <c r="E110" s="40"/>
      <c r="F110" s="40"/>
      <c r="G110" s="40"/>
      <c r="H110" s="40"/>
      <c r="I110" s="40"/>
      <c r="J110" s="40"/>
      <c r="K110" s="40"/>
      <c r="L110" s="40"/>
      <c r="M110" s="40"/>
      <c r="N110" s="40"/>
      <c r="O110" s="40"/>
      <c r="P110" s="40"/>
      <c r="Q110" s="40"/>
      <c r="R110" s="40"/>
      <c r="S110" s="40"/>
      <c r="T110" s="40"/>
      <c r="U110" s="40"/>
      <c r="V110" s="40"/>
      <c r="W110" s="40"/>
      <c r="X110" s="40"/>
      <c r="Y110" s="40"/>
      <c r="Z110" s="40"/>
    </row>
    <row r="111">
      <c r="A111" s="40"/>
      <c r="B111" s="40"/>
      <c r="C111" s="40" t="s">
        <v>1353</v>
      </c>
      <c r="D111" s="40"/>
      <c r="E111" s="40"/>
      <c r="F111" s="40"/>
      <c r="G111" s="40"/>
      <c r="H111" s="40"/>
      <c r="I111" s="40"/>
      <c r="J111" s="40"/>
      <c r="K111" s="40"/>
      <c r="L111" s="40"/>
      <c r="M111" s="40"/>
      <c r="N111" s="40"/>
      <c r="O111" s="40"/>
      <c r="P111" s="40"/>
      <c r="Q111" s="40"/>
      <c r="R111" s="40"/>
      <c r="S111" s="40"/>
      <c r="T111" s="40"/>
      <c r="U111" s="40"/>
      <c r="V111" s="40"/>
      <c r="W111" s="40"/>
      <c r="X111" s="40"/>
      <c r="Y111" s="40"/>
      <c r="Z111" s="40"/>
    </row>
    <row r="112">
      <c r="A112" s="40"/>
      <c r="B112" s="40"/>
      <c r="C112" s="40" t="s">
        <v>1354</v>
      </c>
      <c r="D112" s="40"/>
      <c r="E112" s="40"/>
      <c r="F112" s="40"/>
      <c r="G112" s="40"/>
      <c r="H112" s="40"/>
      <c r="I112" s="40"/>
      <c r="J112" s="40"/>
      <c r="K112" s="40"/>
      <c r="L112" s="40"/>
      <c r="M112" s="40"/>
      <c r="N112" s="40"/>
      <c r="O112" s="40"/>
      <c r="P112" s="40"/>
      <c r="Q112" s="40"/>
      <c r="R112" s="40"/>
      <c r="S112" s="40"/>
      <c r="T112" s="40"/>
      <c r="U112" s="40"/>
      <c r="V112" s="40"/>
      <c r="W112" s="40"/>
      <c r="X112" s="40"/>
      <c r="Y112" s="40"/>
      <c r="Z112" s="40"/>
    </row>
    <row r="113">
      <c r="A113" s="40"/>
      <c r="B113" s="40"/>
      <c r="C113" s="40" t="s">
        <v>1355</v>
      </c>
      <c r="D113" s="40"/>
      <c r="E113" s="40"/>
      <c r="F113" s="40"/>
      <c r="G113" s="40"/>
      <c r="H113" s="40"/>
      <c r="I113" s="40"/>
      <c r="J113" s="40"/>
      <c r="K113" s="40"/>
      <c r="L113" s="40"/>
      <c r="M113" s="40"/>
      <c r="N113" s="40"/>
      <c r="O113" s="40"/>
      <c r="P113" s="40"/>
      <c r="Q113" s="40"/>
      <c r="R113" s="40"/>
      <c r="S113" s="40"/>
      <c r="T113" s="40"/>
      <c r="U113" s="40"/>
      <c r="V113" s="40"/>
      <c r="W113" s="40"/>
      <c r="X113" s="40"/>
      <c r="Y113" s="40"/>
      <c r="Z113" s="40"/>
    </row>
    <row r="114">
      <c r="A114" s="40"/>
      <c r="B114" s="40"/>
      <c r="C114" s="40" t="s">
        <v>1356</v>
      </c>
      <c r="D114" s="40"/>
      <c r="E114" s="40"/>
      <c r="F114" s="40"/>
      <c r="G114" s="40"/>
      <c r="H114" s="40"/>
      <c r="I114" s="40"/>
      <c r="J114" s="40"/>
      <c r="K114" s="40"/>
      <c r="L114" s="40"/>
      <c r="M114" s="40"/>
      <c r="N114" s="40"/>
      <c r="O114" s="40"/>
      <c r="P114" s="40"/>
      <c r="Q114" s="40"/>
      <c r="R114" s="40"/>
      <c r="S114" s="40"/>
      <c r="T114" s="40"/>
      <c r="U114" s="40"/>
      <c r="V114" s="40"/>
      <c r="W114" s="40"/>
      <c r="X114" s="40"/>
      <c r="Y114" s="40"/>
      <c r="Z114" s="40"/>
    </row>
    <row r="115">
      <c r="A115" s="40"/>
      <c r="B115" s="40"/>
      <c r="C115" s="40" t="s">
        <v>1357</v>
      </c>
      <c r="D115" s="40"/>
      <c r="E115" s="40"/>
      <c r="F115" s="40"/>
      <c r="G115" s="40"/>
      <c r="H115" s="40"/>
      <c r="I115" s="40"/>
      <c r="J115" s="40"/>
      <c r="K115" s="40"/>
      <c r="L115" s="40"/>
      <c r="M115" s="40"/>
      <c r="N115" s="40"/>
      <c r="O115" s="40"/>
      <c r="P115" s="40"/>
      <c r="Q115" s="40"/>
      <c r="R115" s="40"/>
      <c r="S115" s="40"/>
      <c r="T115" s="40"/>
      <c r="U115" s="40"/>
      <c r="V115" s="40"/>
      <c r="W115" s="40"/>
      <c r="X115" s="40"/>
      <c r="Y115" s="40"/>
      <c r="Z115" s="40"/>
    </row>
    <row r="116">
      <c r="A116" s="40"/>
      <c r="B116" s="40"/>
      <c r="C116" s="40" t="s">
        <v>1358</v>
      </c>
      <c r="D116" s="40"/>
      <c r="E116" s="40"/>
      <c r="F116" s="40"/>
      <c r="G116" s="40"/>
      <c r="H116" s="40"/>
      <c r="I116" s="40"/>
      <c r="J116" s="40"/>
      <c r="K116" s="40"/>
      <c r="L116" s="40"/>
      <c r="M116" s="40"/>
      <c r="N116" s="40"/>
      <c r="O116" s="40"/>
      <c r="P116" s="40"/>
      <c r="Q116" s="40"/>
      <c r="R116" s="40"/>
      <c r="S116" s="40"/>
      <c r="T116" s="40"/>
      <c r="U116" s="40"/>
      <c r="V116" s="40"/>
      <c r="W116" s="40"/>
      <c r="X116" s="40"/>
      <c r="Y116" s="40"/>
      <c r="Z116" s="40"/>
    </row>
    <row r="117">
      <c r="A117" s="40"/>
      <c r="B117" s="40"/>
      <c r="C117" s="40" t="s">
        <v>1359</v>
      </c>
      <c r="D117" s="40"/>
      <c r="E117" s="40"/>
      <c r="F117" s="40"/>
      <c r="G117" s="40"/>
      <c r="H117" s="40"/>
      <c r="I117" s="40"/>
      <c r="J117" s="40"/>
      <c r="K117" s="40"/>
      <c r="L117" s="40"/>
      <c r="M117" s="40"/>
      <c r="N117" s="40"/>
      <c r="O117" s="40"/>
      <c r="P117" s="40"/>
      <c r="Q117" s="40"/>
      <c r="R117" s="40"/>
      <c r="S117" s="40"/>
      <c r="T117" s="40"/>
      <c r="U117" s="40"/>
      <c r="V117" s="40"/>
      <c r="W117" s="40"/>
      <c r="X117" s="40"/>
      <c r="Y117" s="40"/>
      <c r="Z117" s="40"/>
    </row>
    <row r="118">
      <c r="A118" s="40"/>
      <c r="B118" s="40"/>
      <c r="C118" s="40" t="s">
        <v>1360</v>
      </c>
      <c r="D118" s="40"/>
      <c r="E118" s="40"/>
      <c r="F118" s="40"/>
      <c r="G118" s="40"/>
      <c r="H118" s="40"/>
      <c r="I118" s="40"/>
      <c r="J118" s="40"/>
      <c r="K118" s="40"/>
      <c r="L118" s="40"/>
      <c r="M118" s="40"/>
      <c r="N118" s="40"/>
      <c r="O118" s="40"/>
      <c r="P118" s="40"/>
      <c r="Q118" s="40"/>
      <c r="R118" s="40"/>
      <c r="S118" s="40"/>
      <c r="T118" s="40"/>
      <c r="U118" s="40"/>
      <c r="V118" s="40"/>
      <c r="W118" s="40"/>
      <c r="X118" s="40"/>
      <c r="Y118" s="40"/>
      <c r="Z118" s="40"/>
    </row>
    <row r="119">
      <c r="A119" s="40"/>
      <c r="B119" s="40"/>
      <c r="C119" s="40" t="s">
        <v>1361</v>
      </c>
      <c r="D119" s="40"/>
      <c r="E119" s="40"/>
      <c r="F119" s="40"/>
      <c r="G119" s="40"/>
      <c r="H119" s="40"/>
      <c r="I119" s="40"/>
      <c r="J119" s="40"/>
      <c r="K119" s="40"/>
      <c r="L119" s="40"/>
      <c r="M119" s="40"/>
      <c r="N119" s="40"/>
      <c r="O119" s="40"/>
      <c r="P119" s="40"/>
      <c r="Q119" s="40"/>
      <c r="R119" s="40"/>
      <c r="S119" s="40"/>
      <c r="T119" s="40"/>
      <c r="U119" s="40"/>
      <c r="V119" s="40"/>
      <c r="W119" s="40"/>
      <c r="X119" s="40"/>
      <c r="Y119" s="40"/>
      <c r="Z119" s="40"/>
    </row>
    <row r="120">
      <c r="A120" s="40"/>
      <c r="B120" s="40"/>
      <c r="C120" s="40" t="s">
        <v>1362</v>
      </c>
      <c r="D120" s="40"/>
      <c r="E120" s="40"/>
      <c r="F120" s="40"/>
      <c r="G120" s="40"/>
      <c r="H120" s="40"/>
      <c r="I120" s="40"/>
      <c r="J120" s="40"/>
      <c r="K120" s="40"/>
      <c r="L120" s="40"/>
      <c r="M120" s="40"/>
      <c r="N120" s="40"/>
      <c r="O120" s="40"/>
      <c r="P120" s="40"/>
      <c r="Q120" s="40"/>
      <c r="R120" s="40"/>
      <c r="S120" s="40"/>
      <c r="T120" s="40"/>
      <c r="U120" s="40"/>
      <c r="V120" s="40"/>
      <c r="W120" s="40"/>
      <c r="X120" s="40"/>
      <c r="Y120" s="40"/>
      <c r="Z120" s="40"/>
    </row>
    <row r="121">
      <c r="A121" s="40"/>
      <c r="B121" s="40"/>
      <c r="C121" s="40" t="s">
        <v>1363</v>
      </c>
      <c r="D121" s="40"/>
      <c r="E121" s="40"/>
      <c r="F121" s="40"/>
      <c r="G121" s="40"/>
      <c r="H121" s="40"/>
      <c r="I121" s="40"/>
      <c r="J121" s="40"/>
      <c r="K121" s="40"/>
      <c r="L121" s="40"/>
      <c r="M121" s="40"/>
      <c r="N121" s="40"/>
      <c r="O121" s="40"/>
      <c r="P121" s="40"/>
      <c r="Q121" s="40"/>
      <c r="R121" s="40"/>
      <c r="S121" s="40"/>
      <c r="T121" s="40"/>
      <c r="U121" s="40"/>
      <c r="V121" s="40"/>
      <c r="W121" s="40"/>
      <c r="X121" s="40"/>
      <c r="Y121" s="40"/>
      <c r="Z121" s="40"/>
    </row>
    <row r="122">
      <c r="A122" s="40"/>
      <c r="B122" s="40"/>
      <c r="C122" s="40" t="s">
        <v>1364</v>
      </c>
      <c r="D122" s="40"/>
      <c r="E122" s="40"/>
      <c r="F122" s="40"/>
      <c r="G122" s="40"/>
      <c r="H122" s="40"/>
      <c r="I122" s="40"/>
      <c r="J122" s="40"/>
      <c r="K122" s="40"/>
      <c r="L122" s="40"/>
      <c r="M122" s="40"/>
      <c r="N122" s="40"/>
      <c r="O122" s="40"/>
      <c r="P122" s="40"/>
      <c r="Q122" s="40"/>
      <c r="R122" s="40"/>
      <c r="S122" s="40"/>
      <c r="T122" s="40"/>
      <c r="U122" s="40"/>
      <c r="V122" s="40"/>
      <c r="W122" s="40"/>
      <c r="X122" s="40"/>
      <c r="Y122" s="40"/>
      <c r="Z122" s="40"/>
    </row>
    <row r="123">
      <c r="A123" s="40"/>
      <c r="B123" s="40"/>
      <c r="C123" s="40" t="s">
        <v>1365</v>
      </c>
      <c r="D123" s="40"/>
      <c r="E123" s="40"/>
      <c r="F123" s="40"/>
      <c r="G123" s="40"/>
      <c r="H123" s="40"/>
      <c r="I123" s="40"/>
      <c r="J123" s="40"/>
      <c r="K123" s="40"/>
      <c r="L123" s="40"/>
      <c r="M123" s="40"/>
      <c r="N123" s="40"/>
      <c r="O123" s="40"/>
      <c r="P123" s="40"/>
      <c r="Q123" s="40"/>
      <c r="R123" s="40"/>
      <c r="S123" s="40"/>
      <c r="T123" s="40"/>
      <c r="U123" s="40"/>
      <c r="V123" s="40"/>
      <c r="W123" s="40"/>
      <c r="X123" s="40"/>
      <c r="Y123" s="40"/>
      <c r="Z123" s="40"/>
    </row>
    <row r="124">
      <c r="A124" s="40"/>
      <c r="B124" s="40"/>
      <c r="C124" s="40" t="s">
        <v>1366</v>
      </c>
      <c r="D124" s="40"/>
      <c r="E124" s="40"/>
      <c r="F124" s="40"/>
      <c r="G124" s="40"/>
      <c r="H124" s="40"/>
      <c r="I124" s="40"/>
      <c r="J124" s="40"/>
      <c r="K124" s="40"/>
      <c r="L124" s="40"/>
      <c r="M124" s="40"/>
      <c r="N124" s="40"/>
      <c r="O124" s="40"/>
      <c r="P124" s="40"/>
      <c r="Q124" s="40"/>
      <c r="R124" s="40"/>
      <c r="S124" s="40"/>
      <c r="T124" s="40"/>
      <c r="U124" s="40"/>
      <c r="V124" s="40"/>
      <c r="W124" s="40"/>
      <c r="X124" s="40"/>
      <c r="Y124" s="40"/>
      <c r="Z124" s="40"/>
    </row>
    <row r="125">
      <c r="A125" s="40"/>
      <c r="B125" s="40"/>
      <c r="C125" s="40" t="s">
        <v>1367</v>
      </c>
      <c r="D125" s="40"/>
      <c r="E125" s="40"/>
      <c r="F125" s="40"/>
      <c r="G125" s="40"/>
      <c r="H125" s="40"/>
      <c r="I125" s="40"/>
      <c r="J125" s="40"/>
      <c r="K125" s="40"/>
      <c r="L125" s="40"/>
      <c r="M125" s="40"/>
      <c r="N125" s="40"/>
      <c r="O125" s="40"/>
      <c r="P125" s="40"/>
      <c r="Q125" s="40"/>
      <c r="R125" s="40"/>
      <c r="S125" s="40"/>
      <c r="T125" s="40"/>
      <c r="U125" s="40"/>
      <c r="V125" s="40"/>
      <c r="W125" s="40"/>
      <c r="X125" s="40"/>
      <c r="Y125" s="40"/>
      <c r="Z125" s="40"/>
    </row>
    <row r="126">
      <c r="A126" s="40"/>
      <c r="B126" s="40"/>
      <c r="C126" s="40" t="s">
        <v>1368</v>
      </c>
      <c r="D126" s="40"/>
      <c r="E126" s="40"/>
      <c r="F126" s="40"/>
      <c r="G126" s="40"/>
      <c r="H126" s="40"/>
      <c r="I126" s="40"/>
      <c r="J126" s="40"/>
      <c r="K126" s="40"/>
      <c r="L126" s="40"/>
      <c r="M126" s="40"/>
      <c r="N126" s="40"/>
      <c r="O126" s="40"/>
      <c r="P126" s="40"/>
      <c r="Q126" s="40"/>
      <c r="R126" s="40"/>
      <c r="S126" s="40"/>
      <c r="T126" s="40"/>
      <c r="U126" s="40"/>
      <c r="V126" s="40"/>
      <c r="W126" s="40"/>
      <c r="X126" s="40"/>
      <c r="Y126" s="40"/>
      <c r="Z126" s="40"/>
    </row>
    <row r="127">
      <c r="A127" s="40"/>
      <c r="B127" s="40"/>
      <c r="C127" s="40" t="s">
        <v>1369</v>
      </c>
      <c r="D127" s="40"/>
      <c r="E127" s="40"/>
      <c r="F127" s="40"/>
      <c r="G127" s="40"/>
      <c r="H127" s="40"/>
      <c r="I127" s="40"/>
      <c r="J127" s="40"/>
      <c r="K127" s="40"/>
      <c r="L127" s="40"/>
      <c r="M127" s="40"/>
      <c r="N127" s="40"/>
      <c r="O127" s="40"/>
      <c r="P127" s="40"/>
      <c r="Q127" s="40"/>
      <c r="R127" s="40"/>
      <c r="S127" s="40"/>
      <c r="T127" s="40"/>
      <c r="U127" s="40"/>
      <c r="V127" s="40"/>
      <c r="W127" s="40"/>
      <c r="X127" s="40"/>
      <c r="Y127" s="40"/>
      <c r="Z127" s="40"/>
    </row>
    <row r="128">
      <c r="A128" s="40"/>
      <c r="B128" s="40"/>
      <c r="C128" s="40" t="s">
        <v>1370</v>
      </c>
      <c r="D128" s="40"/>
      <c r="E128" s="40"/>
      <c r="F128" s="40"/>
      <c r="G128" s="40"/>
      <c r="H128" s="40"/>
      <c r="I128" s="40"/>
      <c r="J128" s="40"/>
      <c r="K128" s="40"/>
      <c r="L128" s="40"/>
      <c r="M128" s="40"/>
      <c r="N128" s="40"/>
      <c r="O128" s="40"/>
      <c r="P128" s="40"/>
      <c r="Q128" s="40"/>
      <c r="R128" s="40"/>
      <c r="S128" s="40"/>
      <c r="T128" s="40"/>
      <c r="U128" s="40"/>
      <c r="V128" s="40"/>
      <c r="W128" s="40"/>
      <c r="X128" s="40"/>
      <c r="Y128" s="40"/>
      <c r="Z128" s="40"/>
    </row>
    <row r="129">
      <c r="A129" s="40"/>
      <c r="B129" s="40"/>
      <c r="C129" s="40" t="s">
        <v>1371</v>
      </c>
      <c r="D129" s="40"/>
      <c r="E129" s="40"/>
      <c r="F129" s="40"/>
      <c r="G129" s="40"/>
      <c r="H129" s="40"/>
      <c r="I129" s="40"/>
      <c r="J129" s="40"/>
      <c r="K129" s="40"/>
      <c r="L129" s="40"/>
      <c r="M129" s="40"/>
      <c r="N129" s="40"/>
      <c r="O129" s="40"/>
      <c r="P129" s="40"/>
      <c r="Q129" s="40"/>
      <c r="R129" s="40"/>
      <c r="S129" s="40"/>
      <c r="T129" s="40"/>
      <c r="U129" s="40"/>
      <c r="V129" s="40"/>
      <c r="W129" s="40"/>
      <c r="X129" s="40"/>
      <c r="Y129" s="40"/>
      <c r="Z129" s="40"/>
    </row>
    <row r="130">
      <c r="A130" s="40"/>
      <c r="B130" s="40"/>
      <c r="C130" s="40" t="s">
        <v>1372</v>
      </c>
      <c r="D130" s="40"/>
      <c r="E130" s="40"/>
      <c r="F130" s="40"/>
      <c r="G130" s="40"/>
      <c r="H130" s="40"/>
      <c r="I130" s="40"/>
      <c r="J130" s="40"/>
      <c r="K130" s="40"/>
      <c r="L130" s="40"/>
      <c r="M130" s="40"/>
      <c r="N130" s="40"/>
      <c r="O130" s="40"/>
      <c r="P130" s="40"/>
      <c r="Q130" s="40"/>
      <c r="R130" s="40"/>
      <c r="S130" s="40"/>
      <c r="T130" s="40"/>
      <c r="U130" s="40"/>
      <c r="V130" s="40"/>
      <c r="W130" s="40"/>
      <c r="X130" s="40"/>
      <c r="Y130" s="40"/>
      <c r="Z130" s="40"/>
    </row>
    <row r="131">
      <c r="A131" s="40"/>
      <c r="B131" s="40"/>
      <c r="C131" s="40" t="s">
        <v>1373</v>
      </c>
      <c r="D131" s="40"/>
      <c r="E131" s="40"/>
      <c r="F131" s="40"/>
      <c r="G131" s="40"/>
      <c r="H131" s="40"/>
      <c r="I131" s="40"/>
      <c r="J131" s="40"/>
      <c r="K131" s="40"/>
      <c r="L131" s="40"/>
      <c r="M131" s="40"/>
      <c r="N131" s="40"/>
      <c r="O131" s="40"/>
      <c r="P131" s="40"/>
      <c r="Q131" s="40"/>
      <c r="R131" s="40"/>
      <c r="S131" s="40"/>
      <c r="T131" s="40"/>
      <c r="U131" s="40"/>
      <c r="V131" s="40"/>
      <c r="W131" s="40"/>
      <c r="X131" s="40"/>
      <c r="Y131" s="40"/>
      <c r="Z131" s="40"/>
    </row>
    <row r="132">
      <c r="A132" s="40"/>
      <c r="B132" s="40"/>
      <c r="C132" s="40" t="s">
        <v>1374</v>
      </c>
      <c r="D132" s="40"/>
      <c r="E132" s="40"/>
      <c r="F132" s="40"/>
      <c r="G132" s="40"/>
      <c r="H132" s="40"/>
      <c r="I132" s="40"/>
      <c r="J132" s="40"/>
      <c r="K132" s="40"/>
      <c r="L132" s="40"/>
      <c r="M132" s="40"/>
      <c r="N132" s="40"/>
      <c r="O132" s="40"/>
      <c r="P132" s="40"/>
      <c r="Q132" s="40"/>
      <c r="R132" s="40"/>
      <c r="S132" s="40"/>
      <c r="T132" s="40"/>
      <c r="U132" s="40"/>
      <c r="V132" s="40"/>
      <c r="W132" s="40"/>
      <c r="X132" s="40"/>
      <c r="Y132" s="40"/>
      <c r="Z132" s="40"/>
    </row>
    <row r="133">
      <c r="A133" s="40"/>
      <c r="B133" s="40"/>
      <c r="C133" s="40" t="s">
        <v>1375</v>
      </c>
      <c r="D133" s="40"/>
      <c r="E133" s="40"/>
      <c r="F133" s="40"/>
      <c r="G133" s="40"/>
      <c r="H133" s="40"/>
      <c r="I133" s="40"/>
      <c r="J133" s="40"/>
      <c r="K133" s="40"/>
      <c r="L133" s="40"/>
      <c r="M133" s="40"/>
      <c r="N133" s="40"/>
      <c r="O133" s="40"/>
      <c r="P133" s="40"/>
      <c r="Q133" s="40"/>
      <c r="R133" s="40"/>
      <c r="S133" s="40"/>
      <c r="T133" s="40"/>
      <c r="U133" s="40"/>
      <c r="V133" s="40"/>
      <c r="W133" s="40"/>
      <c r="X133" s="40"/>
      <c r="Y133" s="40"/>
      <c r="Z133" s="40"/>
    </row>
    <row r="134">
      <c r="A134" s="40"/>
      <c r="B134" s="40"/>
      <c r="C134" s="40" t="s">
        <v>1376</v>
      </c>
      <c r="D134" s="40"/>
      <c r="E134" s="40"/>
      <c r="F134" s="40"/>
      <c r="G134" s="40"/>
      <c r="H134" s="40"/>
      <c r="I134" s="40"/>
      <c r="J134" s="40"/>
      <c r="K134" s="40"/>
      <c r="L134" s="40"/>
      <c r="M134" s="40"/>
      <c r="N134" s="40"/>
      <c r="O134" s="40"/>
      <c r="P134" s="40"/>
      <c r="Q134" s="40"/>
      <c r="R134" s="40"/>
      <c r="S134" s="40"/>
      <c r="T134" s="40"/>
      <c r="U134" s="40"/>
      <c r="V134" s="40"/>
      <c r="W134" s="40"/>
      <c r="X134" s="40"/>
      <c r="Y134" s="40"/>
      <c r="Z134" s="40"/>
    </row>
    <row r="135">
      <c r="A135" s="40"/>
      <c r="B135" s="40"/>
      <c r="C135" s="40" t="s">
        <v>1377</v>
      </c>
      <c r="D135" s="40"/>
      <c r="E135" s="40"/>
      <c r="F135" s="40"/>
      <c r="G135" s="40"/>
      <c r="H135" s="40"/>
      <c r="I135" s="40"/>
      <c r="J135" s="40"/>
      <c r="K135" s="40"/>
      <c r="L135" s="40"/>
      <c r="M135" s="40"/>
      <c r="N135" s="40"/>
      <c r="O135" s="40"/>
      <c r="P135" s="40"/>
      <c r="Q135" s="40"/>
      <c r="R135" s="40"/>
      <c r="S135" s="40"/>
      <c r="T135" s="40"/>
      <c r="U135" s="40"/>
      <c r="V135" s="40"/>
      <c r="W135" s="40"/>
      <c r="X135" s="40"/>
      <c r="Y135" s="40"/>
      <c r="Z135" s="40"/>
    </row>
    <row r="136">
      <c r="A136" s="40"/>
      <c r="B136" s="40"/>
      <c r="C136" s="40" t="s">
        <v>1378</v>
      </c>
      <c r="D136" s="40"/>
      <c r="E136" s="40"/>
      <c r="F136" s="40"/>
      <c r="G136" s="40"/>
      <c r="H136" s="40"/>
      <c r="I136" s="40"/>
      <c r="J136" s="40"/>
      <c r="K136" s="40"/>
      <c r="L136" s="40"/>
      <c r="M136" s="40"/>
      <c r="N136" s="40"/>
      <c r="O136" s="40"/>
      <c r="P136" s="40"/>
      <c r="Q136" s="40"/>
      <c r="R136" s="40"/>
      <c r="S136" s="40"/>
      <c r="T136" s="40"/>
      <c r="U136" s="40"/>
      <c r="V136" s="40"/>
      <c r="W136" s="40"/>
      <c r="X136" s="40"/>
      <c r="Y136" s="40"/>
      <c r="Z136" s="40"/>
    </row>
    <row r="137">
      <c r="A137" s="40"/>
      <c r="B137" s="40"/>
      <c r="C137" s="40" t="s">
        <v>1379</v>
      </c>
      <c r="D137" s="40"/>
      <c r="E137" s="40"/>
      <c r="F137" s="40"/>
      <c r="G137" s="40"/>
      <c r="H137" s="40"/>
      <c r="I137" s="40"/>
      <c r="J137" s="40"/>
      <c r="K137" s="40"/>
      <c r="L137" s="40"/>
      <c r="M137" s="40"/>
      <c r="N137" s="40"/>
      <c r="O137" s="40"/>
      <c r="P137" s="40"/>
      <c r="Q137" s="40"/>
      <c r="R137" s="40"/>
      <c r="S137" s="40"/>
      <c r="T137" s="40"/>
      <c r="U137" s="40"/>
      <c r="V137" s="40"/>
      <c r="W137" s="40"/>
      <c r="X137" s="40"/>
      <c r="Y137" s="40"/>
      <c r="Z137" s="40"/>
    </row>
    <row r="138">
      <c r="A138" s="40"/>
      <c r="B138" s="40"/>
      <c r="C138" s="40" t="s">
        <v>1380</v>
      </c>
      <c r="D138" s="40"/>
      <c r="E138" s="40"/>
      <c r="F138" s="40"/>
      <c r="G138" s="40"/>
      <c r="H138" s="40"/>
      <c r="I138" s="40"/>
      <c r="J138" s="40"/>
      <c r="K138" s="40"/>
      <c r="L138" s="40"/>
      <c r="M138" s="40"/>
      <c r="N138" s="40"/>
      <c r="O138" s="40"/>
      <c r="P138" s="40"/>
      <c r="Q138" s="40"/>
      <c r="R138" s="40"/>
      <c r="S138" s="40"/>
      <c r="T138" s="40"/>
      <c r="U138" s="40"/>
      <c r="V138" s="40"/>
      <c r="W138" s="40"/>
      <c r="X138" s="40"/>
      <c r="Y138" s="40"/>
      <c r="Z138" s="40"/>
    </row>
    <row r="139">
      <c r="A139" s="40"/>
      <c r="B139" s="40"/>
      <c r="C139" s="40" t="s">
        <v>1381</v>
      </c>
      <c r="D139" s="40"/>
      <c r="E139" s="40"/>
      <c r="F139" s="40"/>
      <c r="G139" s="40"/>
      <c r="H139" s="40"/>
      <c r="I139" s="40"/>
      <c r="J139" s="40"/>
      <c r="K139" s="40"/>
      <c r="L139" s="40"/>
      <c r="M139" s="40"/>
      <c r="N139" s="40"/>
      <c r="O139" s="40"/>
      <c r="P139" s="40"/>
      <c r="Q139" s="40"/>
      <c r="R139" s="40"/>
      <c r="S139" s="40"/>
      <c r="T139" s="40"/>
      <c r="U139" s="40"/>
      <c r="V139" s="40"/>
      <c r="W139" s="40"/>
      <c r="X139" s="40"/>
      <c r="Y139" s="40"/>
      <c r="Z139" s="40"/>
    </row>
    <row r="140">
      <c r="A140" s="40"/>
      <c r="B140" s="40"/>
      <c r="C140" s="40" t="s">
        <v>1382</v>
      </c>
      <c r="D140" s="40"/>
      <c r="E140" s="40"/>
      <c r="F140" s="40"/>
      <c r="G140" s="40"/>
      <c r="H140" s="40"/>
      <c r="I140" s="40"/>
      <c r="J140" s="40"/>
      <c r="K140" s="40"/>
      <c r="L140" s="40"/>
      <c r="M140" s="40"/>
      <c r="N140" s="40"/>
      <c r="O140" s="40"/>
      <c r="P140" s="40"/>
      <c r="Q140" s="40"/>
      <c r="R140" s="40"/>
      <c r="S140" s="40"/>
      <c r="T140" s="40"/>
      <c r="U140" s="40"/>
      <c r="V140" s="40"/>
      <c r="W140" s="40"/>
      <c r="X140" s="40"/>
      <c r="Y140" s="40"/>
      <c r="Z140" s="40"/>
    </row>
    <row r="141">
      <c r="A141" s="40"/>
      <c r="B141" s="40"/>
      <c r="C141" s="40" t="s">
        <v>1292</v>
      </c>
      <c r="D141" s="40"/>
      <c r="E141" s="40"/>
      <c r="F141" s="40"/>
      <c r="G141" s="40"/>
      <c r="H141" s="40"/>
      <c r="I141" s="40"/>
      <c r="J141" s="40"/>
      <c r="K141" s="40"/>
      <c r="L141" s="40"/>
      <c r="M141" s="40"/>
      <c r="N141" s="40"/>
      <c r="O141" s="40"/>
      <c r="P141" s="40"/>
      <c r="Q141" s="40"/>
      <c r="R141" s="40"/>
      <c r="S141" s="40"/>
      <c r="T141" s="40"/>
      <c r="U141" s="40"/>
      <c r="V141" s="40"/>
      <c r="W141" s="40"/>
      <c r="X141" s="40"/>
      <c r="Y141" s="40"/>
      <c r="Z141" s="40"/>
    </row>
    <row r="142">
      <c r="A142" s="40"/>
      <c r="B142" s="40"/>
      <c r="C142" s="40" t="s">
        <v>1383</v>
      </c>
      <c r="D142" s="40"/>
      <c r="E142" s="40"/>
      <c r="F142" s="40"/>
      <c r="G142" s="40"/>
      <c r="H142" s="40"/>
      <c r="I142" s="40"/>
      <c r="J142" s="40"/>
      <c r="K142" s="40"/>
      <c r="L142" s="40"/>
      <c r="M142" s="40"/>
      <c r="N142" s="40"/>
      <c r="O142" s="40"/>
      <c r="P142" s="40"/>
      <c r="Q142" s="40"/>
      <c r="R142" s="40"/>
      <c r="S142" s="40"/>
      <c r="T142" s="40"/>
      <c r="U142" s="40"/>
      <c r="V142" s="40"/>
      <c r="W142" s="40"/>
      <c r="X142" s="40"/>
      <c r="Y142" s="40"/>
      <c r="Z142" s="40"/>
    </row>
    <row r="143">
      <c r="A143" s="40"/>
      <c r="B143" s="40"/>
      <c r="C143" s="40" t="s">
        <v>1384</v>
      </c>
      <c r="D143" s="40"/>
      <c r="E143" s="40"/>
      <c r="F143" s="40"/>
      <c r="G143" s="40"/>
      <c r="H143" s="40"/>
      <c r="I143" s="40"/>
      <c r="J143" s="40"/>
      <c r="K143" s="40"/>
      <c r="L143" s="40"/>
      <c r="M143" s="40"/>
      <c r="N143" s="40"/>
      <c r="O143" s="40"/>
      <c r="P143" s="40"/>
      <c r="Q143" s="40"/>
      <c r="R143" s="40"/>
      <c r="S143" s="40"/>
      <c r="T143" s="40"/>
      <c r="U143" s="40"/>
      <c r="V143" s="40"/>
      <c r="W143" s="40"/>
      <c r="X143" s="40"/>
      <c r="Y143" s="40"/>
      <c r="Z143" s="40"/>
    </row>
    <row r="144">
      <c r="A144" s="40"/>
      <c r="B144" s="40"/>
      <c r="C144" s="40" t="s">
        <v>1385</v>
      </c>
      <c r="D144" s="40"/>
      <c r="E144" s="40"/>
      <c r="F144" s="40"/>
      <c r="G144" s="40"/>
      <c r="H144" s="40"/>
      <c r="I144" s="40"/>
      <c r="J144" s="40"/>
      <c r="K144" s="40"/>
      <c r="L144" s="40"/>
      <c r="M144" s="40"/>
      <c r="N144" s="40"/>
      <c r="O144" s="40"/>
      <c r="P144" s="40"/>
      <c r="Q144" s="40"/>
      <c r="R144" s="40"/>
      <c r="S144" s="40"/>
      <c r="T144" s="40"/>
      <c r="U144" s="40"/>
      <c r="V144" s="40"/>
      <c r="W144" s="40"/>
      <c r="X144" s="40"/>
      <c r="Y144" s="40"/>
      <c r="Z144" s="40"/>
    </row>
    <row r="145">
      <c r="A145" s="40"/>
      <c r="B145" s="40"/>
      <c r="C145" s="40" t="s">
        <v>1386</v>
      </c>
      <c r="D145" s="40"/>
      <c r="E145" s="40"/>
      <c r="F145" s="40"/>
      <c r="G145" s="40"/>
      <c r="H145" s="40"/>
      <c r="I145" s="40"/>
      <c r="J145" s="40"/>
      <c r="K145" s="40"/>
      <c r="L145" s="40"/>
      <c r="M145" s="40"/>
      <c r="N145" s="40"/>
      <c r="O145" s="40"/>
      <c r="P145" s="40"/>
      <c r="Q145" s="40"/>
      <c r="R145" s="40"/>
      <c r="S145" s="40"/>
      <c r="T145" s="40"/>
      <c r="U145" s="40"/>
      <c r="V145" s="40"/>
      <c r="W145" s="40"/>
      <c r="X145" s="40"/>
      <c r="Y145" s="40"/>
      <c r="Z145" s="40"/>
    </row>
    <row r="146">
      <c r="A146" s="40"/>
      <c r="B146" s="40"/>
      <c r="C146" s="40" t="s">
        <v>1387</v>
      </c>
      <c r="D146" s="40"/>
      <c r="E146" s="40"/>
      <c r="F146" s="40"/>
      <c r="G146" s="40"/>
      <c r="H146" s="40"/>
      <c r="I146" s="40"/>
      <c r="J146" s="40"/>
      <c r="K146" s="40"/>
      <c r="L146" s="40"/>
      <c r="M146" s="40"/>
      <c r="N146" s="40"/>
      <c r="O146" s="40"/>
      <c r="P146" s="40"/>
      <c r="Q146" s="40"/>
      <c r="R146" s="40"/>
      <c r="S146" s="40"/>
      <c r="T146" s="40"/>
      <c r="U146" s="40"/>
      <c r="V146" s="40"/>
      <c r="W146" s="40"/>
      <c r="X146" s="40"/>
      <c r="Y146" s="40"/>
      <c r="Z146" s="40"/>
    </row>
    <row r="147">
      <c r="A147" s="40"/>
      <c r="B147" s="40"/>
      <c r="C147" s="40" t="s">
        <v>1388</v>
      </c>
      <c r="D147" s="40"/>
      <c r="E147" s="40"/>
      <c r="F147" s="40"/>
      <c r="G147" s="40"/>
      <c r="H147" s="40"/>
      <c r="I147" s="40"/>
      <c r="J147" s="40"/>
      <c r="K147" s="40"/>
      <c r="L147" s="40"/>
      <c r="M147" s="40"/>
      <c r="N147" s="40"/>
      <c r="O147" s="40"/>
      <c r="P147" s="40"/>
      <c r="Q147" s="40"/>
      <c r="R147" s="40"/>
      <c r="S147" s="40"/>
      <c r="T147" s="40"/>
      <c r="U147" s="40"/>
      <c r="V147" s="40"/>
      <c r="W147" s="40"/>
      <c r="X147" s="40"/>
      <c r="Y147" s="40"/>
      <c r="Z147" s="40"/>
    </row>
    <row r="148">
      <c r="A148" s="40"/>
      <c r="B148" s="40"/>
      <c r="C148" s="40" t="s">
        <v>1389</v>
      </c>
      <c r="D148" s="40"/>
      <c r="E148" s="40"/>
      <c r="F148" s="40"/>
      <c r="G148" s="40"/>
      <c r="H148" s="40"/>
      <c r="I148" s="40"/>
      <c r="J148" s="40"/>
      <c r="K148" s="40"/>
      <c r="L148" s="40"/>
      <c r="M148" s="40"/>
      <c r="N148" s="40"/>
      <c r="O148" s="40"/>
      <c r="P148" s="40"/>
      <c r="Q148" s="40"/>
      <c r="R148" s="40"/>
      <c r="S148" s="40"/>
      <c r="T148" s="40"/>
      <c r="U148" s="40"/>
      <c r="V148" s="40"/>
      <c r="W148" s="40"/>
      <c r="X148" s="40"/>
      <c r="Y148" s="40"/>
      <c r="Z148" s="40"/>
    </row>
    <row r="149">
      <c r="A149" s="40"/>
      <c r="B149" s="40"/>
      <c r="C149" s="40" t="s">
        <v>1390</v>
      </c>
      <c r="D149" s="40"/>
      <c r="E149" s="40"/>
      <c r="F149" s="40"/>
      <c r="G149" s="40"/>
      <c r="H149" s="40"/>
      <c r="I149" s="40"/>
      <c r="J149" s="40"/>
      <c r="K149" s="40"/>
      <c r="L149" s="40"/>
      <c r="M149" s="40"/>
      <c r="N149" s="40"/>
      <c r="O149" s="40"/>
      <c r="P149" s="40"/>
      <c r="Q149" s="40"/>
      <c r="R149" s="40"/>
      <c r="S149" s="40"/>
      <c r="T149" s="40"/>
      <c r="U149" s="40"/>
      <c r="V149" s="40"/>
      <c r="W149" s="40"/>
      <c r="X149" s="40"/>
      <c r="Y149" s="40"/>
      <c r="Z149" s="40"/>
    </row>
    <row r="150">
      <c r="A150" s="40"/>
      <c r="B150" s="40"/>
      <c r="C150" s="40" t="s">
        <v>1391</v>
      </c>
      <c r="D150" s="40"/>
      <c r="E150" s="40"/>
      <c r="F150" s="40"/>
      <c r="G150" s="40"/>
      <c r="H150" s="40"/>
      <c r="I150" s="40"/>
      <c r="J150" s="40"/>
      <c r="K150" s="40"/>
      <c r="L150" s="40"/>
      <c r="M150" s="40"/>
      <c r="N150" s="40"/>
      <c r="O150" s="40"/>
      <c r="P150" s="40"/>
      <c r="Q150" s="40"/>
      <c r="R150" s="40"/>
      <c r="S150" s="40"/>
      <c r="T150" s="40"/>
      <c r="U150" s="40"/>
      <c r="V150" s="40"/>
      <c r="W150" s="40"/>
      <c r="X150" s="40"/>
      <c r="Y150" s="40"/>
      <c r="Z150" s="40"/>
    </row>
    <row r="151">
      <c r="A151" s="40"/>
      <c r="B151" s="40"/>
      <c r="C151" s="40" t="s">
        <v>1392</v>
      </c>
      <c r="D151" s="40"/>
      <c r="E151" s="40"/>
      <c r="F151" s="40"/>
      <c r="G151" s="40"/>
      <c r="H151" s="40"/>
      <c r="I151" s="40"/>
      <c r="J151" s="40"/>
      <c r="K151" s="40"/>
      <c r="L151" s="40"/>
      <c r="M151" s="40"/>
      <c r="N151" s="40"/>
      <c r="O151" s="40"/>
      <c r="P151" s="40"/>
      <c r="Q151" s="40"/>
      <c r="R151" s="40"/>
      <c r="S151" s="40"/>
      <c r="T151" s="40"/>
      <c r="U151" s="40"/>
      <c r="V151" s="40"/>
      <c r="W151" s="40"/>
      <c r="X151" s="40"/>
      <c r="Y151" s="40"/>
      <c r="Z151" s="40"/>
    </row>
    <row r="152">
      <c r="A152" s="40"/>
      <c r="B152" s="40"/>
      <c r="C152" s="40" t="s">
        <v>1393</v>
      </c>
      <c r="D152" s="40"/>
      <c r="E152" s="40"/>
      <c r="F152" s="40"/>
      <c r="G152" s="40"/>
      <c r="H152" s="40"/>
      <c r="I152" s="40"/>
      <c r="J152" s="40"/>
      <c r="K152" s="40"/>
      <c r="L152" s="40"/>
      <c r="M152" s="40"/>
      <c r="N152" s="40"/>
      <c r="O152" s="40"/>
      <c r="P152" s="40"/>
      <c r="Q152" s="40"/>
      <c r="R152" s="40"/>
      <c r="S152" s="40"/>
      <c r="T152" s="40"/>
      <c r="U152" s="40"/>
      <c r="V152" s="40"/>
      <c r="W152" s="40"/>
      <c r="X152" s="40"/>
      <c r="Y152" s="40"/>
      <c r="Z152" s="40"/>
    </row>
    <row r="153">
      <c r="A153" s="40"/>
      <c r="B153" s="40"/>
      <c r="C153" s="40" t="s">
        <v>1394</v>
      </c>
      <c r="D153" s="40"/>
      <c r="E153" s="40"/>
      <c r="F153" s="40"/>
      <c r="G153" s="40"/>
      <c r="H153" s="40"/>
      <c r="I153" s="40"/>
      <c r="J153" s="40"/>
      <c r="K153" s="40"/>
      <c r="L153" s="40"/>
      <c r="M153" s="40"/>
      <c r="N153" s="40"/>
      <c r="O153" s="40"/>
      <c r="P153" s="40"/>
      <c r="Q153" s="40"/>
      <c r="R153" s="40"/>
      <c r="S153" s="40"/>
      <c r="T153" s="40"/>
      <c r="U153" s="40"/>
      <c r="V153" s="40"/>
      <c r="W153" s="40"/>
      <c r="X153" s="40"/>
      <c r="Y153" s="40"/>
      <c r="Z153" s="40"/>
    </row>
    <row r="154">
      <c r="A154" s="40"/>
      <c r="B154" s="40"/>
      <c r="C154" s="40" t="s">
        <v>1395</v>
      </c>
      <c r="D154" s="40"/>
      <c r="E154" s="40"/>
      <c r="F154" s="40"/>
      <c r="G154" s="40"/>
      <c r="H154" s="40"/>
      <c r="I154" s="40"/>
      <c r="J154" s="40"/>
      <c r="K154" s="40"/>
      <c r="L154" s="40"/>
      <c r="M154" s="40"/>
      <c r="N154" s="40"/>
      <c r="O154" s="40"/>
      <c r="P154" s="40"/>
      <c r="Q154" s="40"/>
      <c r="R154" s="40"/>
      <c r="S154" s="40"/>
      <c r="T154" s="40"/>
      <c r="U154" s="40"/>
      <c r="V154" s="40"/>
      <c r="W154" s="40"/>
      <c r="X154" s="40"/>
      <c r="Y154" s="40"/>
      <c r="Z154" s="40"/>
    </row>
    <row r="155">
      <c r="A155" s="40"/>
      <c r="B155" s="40"/>
      <c r="C155" s="40" t="s">
        <v>1396</v>
      </c>
      <c r="D155" s="40"/>
      <c r="E155" s="40"/>
      <c r="F155" s="40"/>
      <c r="G155" s="40"/>
      <c r="H155" s="40"/>
      <c r="I155" s="40"/>
      <c r="J155" s="40"/>
      <c r="K155" s="40"/>
      <c r="L155" s="40"/>
      <c r="M155" s="40"/>
      <c r="N155" s="40"/>
      <c r="O155" s="40"/>
      <c r="P155" s="40"/>
      <c r="Q155" s="40"/>
      <c r="R155" s="40"/>
      <c r="S155" s="40"/>
      <c r="T155" s="40"/>
      <c r="U155" s="40"/>
      <c r="V155" s="40"/>
      <c r="W155" s="40"/>
      <c r="X155" s="40"/>
      <c r="Y155" s="40"/>
      <c r="Z155" s="40"/>
    </row>
    <row r="156">
      <c r="A156" s="40"/>
      <c r="B156" s="40"/>
      <c r="C156" s="40" t="s">
        <v>1397</v>
      </c>
      <c r="D156" s="40"/>
      <c r="E156" s="40"/>
      <c r="F156" s="40"/>
      <c r="G156" s="40"/>
      <c r="H156" s="40"/>
      <c r="I156" s="40"/>
      <c r="J156" s="40"/>
      <c r="K156" s="40"/>
      <c r="L156" s="40"/>
      <c r="M156" s="40"/>
      <c r="N156" s="40"/>
      <c r="O156" s="40"/>
      <c r="P156" s="40"/>
      <c r="Q156" s="40"/>
      <c r="R156" s="40"/>
      <c r="S156" s="40"/>
      <c r="T156" s="40"/>
      <c r="U156" s="40"/>
      <c r="V156" s="40"/>
      <c r="W156" s="40"/>
      <c r="X156" s="40"/>
      <c r="Y156" s="40"/>
      <c r="Z156" s="40"/>
    </row>
    <row r="157">
      <c r="A157" s="40"/>
      <c r="B157" s="40"/>
      <c r="C157" s="40" t="s">
        <v>1398</v>
      </c>
      <c r="D157" s="40"/>
      <c r="E157" s="40"/>
      <c r="F157" s="40"/>
      <c r="G157" s="40"/>
      <c r="H157" s="40"/>
      <c r="I157" s="40"/>
      <c r="J157" s="40"/>
      <c r="K157" s="40"/>
      <c r="L157" s="40"/>
      <c r="M157" s="40"/>
      <c r="N157" s="40"/>
      <c r="O157" s="40"/>
      <c r="P157" s="40"/>
      <c r="Q157" s="40"/>
      <c r="R157" s="40"/>
      <c r="S157" s="40"/>
      <c r="T157" s="40"/>
      <c r="U157" s="40"/>
      <c r="V157" s="40"/>
      <c r="W157" s="40"/>
      <c r="X157" s="40"/>
      <c r="Y157" s="40"/>
      <c r="Z157" s="40"/>
    </row>
    <row r="158">
      <c r="A158" s="40"/>
      <c r="B158" s="40"/>
      <c r="C158" s="40" t="s">
        <v>1399</v>
      </c>
      <c r="D158" s="40"/>
      <c r="E158" s="40"/>
      <c r="F158" s="40"/>
      <c r="G158" s="40"/>
      <c r="H158" s="40"/>
      <c r="I158" s="40"/>
      <c r="J158" s="40"/>
      <c r="K158" s="40"/>
      <c r="L158" s="40"/>
      <c r="M158" s="40"/>
      <c r="N158" s="40"/>
      <c r="O158" s="40"/>
      <c r="P158" s="40"/>
      <c r="Q158" s="40"/>
      <c r="R158" s="40"/>
      <c r="S158" s="40"/>
      <c r="T158" s="40"/>
      <c r="U158" s="40"/>
      <c r="V158" s="40"/>
      <c r="W158" s="40"/>
      <c r="X158" s="40"/>
      <c r="Y158" s="40"/>
      <c r="Z158" s="40"/>
    </row>
    <row r="159">
      <c r="A159" s="40"/>
      <c r="B159" s="40"/>
      <c r="C159" s="40" t="s">
        <v>1400</v>
      </c>
      <c r="D159" s="40"/>
      <c r="E159" s="40"/>
      <c r="F159" s="40"/>
      <c r="G159" s="40"/>
      <c r="H159" s="40"/>
      <c r="I159" s="40"/>
      <c r="J159" s="40"/>
      <c r="K159" s="40"/>
      <c r="L159" s="40"/>
      <c r="M159" s="40"/>
      <c r="N159" s="40"/>
      <c r="O159" s="40"/>
      <c r="P159" s="40"/>
      <c r="Q159" s="40"/>
      <c r="R159" s="40"/>
      <c r="S159" s="40"/>
      <c r="T159" s="40"/>
      <c r="U159" s="40"/>
      <c r="V159" s="40"/>
      <c r="W159" s="40"/>
      <c r="X159" s="40"/>
      <c r="Y159" s="40"/>
      <c r="Z159" s="40"/>
    </row>
    <row r="160">
      <c r="A160" s="40"/>
      <c r="B160" s="40"/>
      <c r="C160" s="40" t="s">
        <v>1401</v>
      </c>
      <c r="D160" s="40"/>
      <c r="E160" s="40"/>
      <c r="F160" s="40"/>
      <c r="G160" s="40"/>
      <c r="H160" s="40"/>
      <c r="I160" s="40"/>
      <c r="J160" s="40"/>
      <c r="K160" s="40"/>
      <c r="L160" s="40"/>
      <c r="M160" s="40"/>
      <c r="N160" s="40"/>
      <c r="O160" s="40"/>
      <c r="P160" s="40"/>
      <c r="Q160" s="40"/>
      <c r="R160" s="40"/>
      <c r="S160" s="40"/>
      <c r="T160" s="40"/>
      <c r="U160" s="40"/>
      <c r="V160" s="40"/>
      <c r="W160" s="40"/>
      <c r="X160" s="40"/>
      <c r="Y160" s="40"/>
      <c r="Z160" s="40"/>
    </row>
    <row r="161">
      <c r="A161" s="40"/>
      <c r="B161" s="40"/>
      <c r="C161" s="40" t="s">
        <v>1402</v>
      </c>
      <c r="D161" s="40"/>
      <c r="E161" s="40"/>
      <c r="F161" s="40"/>
      <c r="G161" s="40"/>
      <c r="H161" s="40"/>
      <c r="I161" s="40"/>
      <c r="J161" s="40"/>
      <c r="K161" s="40"/>
      <c r="L161" s="40"/>
      <c r="M161" s="40"/>
      <c r="N161" s="40"/>
      <c r="O161" s="40"/>
      <c r="P161" s="40"/>
      <c r="Q161" s="40"/>
      <c r="R161" s="40"/>
      <c r="S161" s="40"/>
      <c r="T161" s="40"/>
      <c r="U161" s="40"/>
      <c r="V161" s="40"/>
      <c r="W161" s="40"/>
      <c r="X161" s="40"/>
      <c r="Y161" s="40"/>
      <c r="Z161" s="40"/>
    </row>
    <row r="162">
      <c r="A162" s="40"/>
      <c r="B162" s="40"/>
      <c r="C162" s="40" t="s">
        <v>1403</v>
      </c>
      <c r="D162" s="40"/>
      <c r="E162" s="40"/>
      <c r="F162" s="40"/>
      <c r="G162" s="40"/>
      <c r="H162" s="40"/>
      <c r="I162" s="40"/>
      <c r="J162" s="40"/>
      <c r="K162" s="40"/>
      <c r="L162" s="40"/>
      <c r="M162" s="40"/>
      <c r="N162" s="40"/>
      <c r="O162" s="40"/>
      <c r="P162" s="40"/>
      <c r="Q162" s="40"/>
      <c r="R162" s="40"/>
      <c r="S162" s="40"/>
      <c r="T162" s="40"/>
      <c r="U162" s="40"/>
      <c r="V162" s="40"/>
      <c r="W162" s="40"/>
      <c r="X162" s="40"/>
      <c r="Y162" s="40"/>
      <c r="Z162" s="40"/>
    </row>
    <row r="163">
      <c r="A163" s="40"/>
      <c r="B163" s="40"/>
      <c r="C163" s="40" t="s">
        <v>1404</v>
      </c>
      <c r="D163" s="40"/>
      <c r="E163" s="40"/>
      <c r="F163" s="40"/>
      <c r="G163" s="40"/>
      <c r="H163" s="40"/>
      <c r="I163" s="40"/>
      <c r="J163" s="40"/>
      <c r="K163" s="40"/>
      <c r="L163" s="40"/>
      <c r="M163" s="40"/>
      <c r="N163" s="40"/>
      <c r="O163" s="40"/>
      <c r="P163" s="40"/>
      <c r="Q163" s="40"/>
      <c r="R163" s="40"/>
      <c r="S163" s="40"/>
      <c r="T163" s="40"/>
      <c r="U163" s="40"/>
      <c r="V163" s="40"/>
      <c r="W163" s="40"/>
      <c r="X163" s="40"/>
      <c r="Y163" s="40"/>
      <c r="Z163" s="40"/>
    </row>
    <row r="164">
      <c r="A164" s="40"/>
      <c r="B164" s="40"/>
      <c r="C164" s="40" t="s">
        <v>1405</v>
      </c>
      <c r="D164" s="40"/>
      <c r="E164" s="40"/>
      <c r="F164" s="40"/>
      <c r="G164" s="40"/>
      <c r="H164" s="40"/>
      <c r="I164" s="40"/>
      <c r="J164" s="40"/>
      <c r="K164" s="40"/>
      <c r="L164" s="40"/>
      <c r="M164" s="40"/>
      <c r="N164" s="40"/>
      <c r="O164" s="40"/>
      <c r="P164" s="40"/>
      <c r="Q164" s="40"/>
      <c r="R164" s="40"/>
      <c r="S164" s="40"/>
      <c r="T164" s="40"/>
      <c r="U164" s="40"/>
      <c r="V164" s="40"/>
      <c r="W164" s="40"/>
      <c r="X164" s="40"/>
      <c r="Y164" s="40"/>
      <c r="Z164" s="40"/>
    </row>
    <row r="165">
      <c r="A165" s="40"/>
      <c r="B165" s="40"/>
      <c r="C165" s="40" t="s">
        <v>1406</v>
      </c>
      <c r="D165" s="40"/>
      <c r="E165" s="40"/>
      <c r="F165" s="40"/>
      <c r="G165" s="40"/>
      <c r="H165" s="40"/>
      <c r="I165" s="40"/>
      <c r="J165" s="40"/>
      <c r="K165" s="40"/>
      <c r="L165" s="40"/>
      <c r="M165" s="40"/>
      <c r="N165" s="40"/>
      <c r="O165" s="40"/>
      <c r="P165" s="40"/>
      <c r="Q165" s="40"/>
      <c r="R165" s="40"/>
      <c r="S165" s="40"/>
      <c r="T165" s="40"/>
      <c r="U165" s="40"/>
      <c r="V165" s="40"/>
      <c r="W165" s="40"/>
      <c r="X165" s="40"/>
      <c r="Y165" s="40"/>
      <c r="Z165" s="40"/>
    </row>
    <row r="166">
      <c r="A166" s="40"/>
      <c r="B166" s="40"/>
      <c r="C166" s="40" t="s">
        <v>1407</v>
      </c>
      <c r="D166" s="40"/>
      <c r="E166" s="40"/>
      <c r="F166" s="40"/>
      <c r="G166" s="40"/>
      <c r="H166" s="40"/>
      <c r="I166" s="40"/>
      <c r="J166" s="40"/>
      <c r="K166" s="40"/>
      <c r="L166" s="40"/>
      <c r="M166" s="40"/>
      <c r="N166" s="40"/>
      <c r="O166" s="40"/>
      <c r="P166" s="40"/>
      <c r="Q166" s="40"/>
      <c r="R166" s="40"/>
      <c r="S166" s="40"/>
      <c r="T166" s="40"/>
      <c r="U166" s="40"/>
      <c r="V166" s="40"/>
      <c r="W166" s="40"/>
      <c r="X166" s="40"/>
      <c r="Y166" s="40"/>
      <c r="Z166" s="40"/>
    </row>
    <row r="167">
      <c r="A167" s="40"/>
      <c r="B167" s="40"/>
      <c r="C167" s="40" t="s">
        <v>1408</v>
      </c>
      <c r="D167" s="40"/>
      <c r="E167" s="40"/>
      <c r="F167" s="40"/>
      <c r="G167" s="40"/>
      <c r="H167" s="40"/>
      <c r="I167" s="40"/>
      <c r="J167" s="40"/>
      <c r="K167" s="40"/>
      <c r="L167" s="40"/>
      <c r="M167" s="40"/>
      <c r="N167" s="40"/>
      <c r="O167" s="40"/>
      <c r="P167" s="40"/>
      <c r="Q167" s="40"/>
      <c r="R167" s="40"/>
      <c r="S167" s="40"/>
      <c r="T167" s="40"/>
      <c r="U167" s="40"/>
      <c r="V167" s="40"/>
      <c r="W167" s="40"/>
      <c r="X167" s="40"/>
      <c r="Y167" s="40"/>
      <c r="Z167" s="40"/>
    </row>
    <row r="168">
      <c r="A168" s="40"/>
      <c r="B168" s="40"/>
      <c r="C168" s="40" t="s">
        <v>1294</v>
      </c>
      <c r="D168" s="40"/>
      <c r="E168" s="40"/>
      <c r="F168" s="40"/>
      <c r="G168" s="40"/>
      <c r="H168" s="40"/>
      <c r="I168" s="40"/>
      <c r="J168" s="40"/>
      <c r="K168" s="40"/>
      <c r="L168" s="40"/>
      <c r="M168" s="40"/>
      <c r="N168" s="40"/>
      <c r="O168" s="40"/>
      <c r="P168" s="40"/>
      <c r="Q168" s="40"/>
      <c r="R168" s="40"/>
      <c r="S168" s="40"/>
      <c r="T168" s="40"/>
      <c r="U168" s="40"/>
      <c r="V168" s="40"/>
      <c r="W168" s="40"/>
      <c r="X168" s="40"/>
      <c r="Y168" s="40"/>
      <c r="Z168" s="40"/>
    </row>
    <row r="169">
      <c r="A169" s="40"/>
      <c r="B169" s="40"/>
      <c r="C169" s="40" t="s">
        <v>1409</v>
      </c>
      <c r="D169" s="40"/>
      <c r="E169" s="40"/>
      <c r="F169" s="40"/>
      <c r="G169" s="40"/>
      <c r="H169" s="40"/>
      <c r="I169" s="40"/>
      <c r="J169" s="40"/>
      <c r="K169" s="40"/>
      <c r="L169" s="40"/>
      <c r="M169" s="40"/>
      <c r="N169" s="40"/>
      <c r="O169" s="40"/>
      <c r="P169" s="40"/>
      <c r="Q169" s="40"/>
      <c r="R169" s="40"/>
      <c r="S169" s="40"/>
      <c r="T169" s="40"/>
      <c r="U169" s="40"/>
      <c r="V169" s="40"/>
      <c r="W169" s="40"/>
      <c r="X169" s="40"/>
      <c r="Y169" s="40"/>
      <c r="Z169" s="40"/>
    </row>
    <row r="170">
      <c r="A170" s="40"/>
      <c r="B170" s="40"/>
      <c r="C170" s="40" t="s">
        <v>1410</v>
      </c>
      <c r="D170" s="40"/>
      <c r="E170" s="40"/>
      <c r="F170" s="40"/>
      <c r="G170" s="40"/>
      <c r="H170" s="40"/>
      <c r="I170" s="40"/>
      <c r="J170" s="40"/>
      <c r="K170" s="40"/>
      <c r="L170" s="40"/>
      <c r="M170" s="40"/>
      <c r="N170" s="40"/>
      <c r="O170" s="40"/>
      <c r="P170" s="40"/>
      <c r="Q170" s="40"/>
      <c r="R170" s="40"/>
      <c r="S170" s="40"/>
      <c r="T170" s="40"/>
      <c r="U170" s="40"/>
      <c r="V170" s="40"/>
      <c r="W170" s="40"/>
      <c r="X170" s="40"/>
      <c r="Y170" s="40"/>
      <c r="Z170" s="40"/>
    </row>
    <row r="171">
      <c r="A171" s="40"/>
      <c r="B171" s="40"/>
      <c r="C171" s="40" t="s">
        <v>1411</v>
      </c>
      <c r="D171" s="40"/>
      <c r="E171" s="40"/>
      <c r="F171" s="40"/>
      <c r="G171" s="40"/>
      <c r="H171" s="40"/>
      <c r="I171" s="40"/>
      <c r="J171" s="40"/>
      <c r="K171" s="40"/>
      <c r="L171" s="40"/>
      <c r="M171" s="40"/>
      <c r="N171" s="40"/>
      <c r="O171" s="40"/>
      <c r="P171" s="40"/>
      <c r="Q171" s="40"/>
      <c r="R171" s="40"/>
      <c r="S171" s="40"/>
      <c r="T171" s="40"/>
      <c r="U171" s="40"/>
      <c r="V171" s="40"/>
      <c r="W171" s="40"/>
      <c r="X171" s="40"/>
      <c r="Y171" s="40"/>
      <c r="Z171" s="40"/>
    </row>
    <row r="172">
      <c r="A172" s="40"/>
      <c r="B172" s="40"/>
      <c r="C172" s="40" t="s">
        <v>1296</v>
      </c>
      <c r="D172" s="40"/>
      <c r="E172" s="40"/>
      <c r="F172" s="40"/>
      <c r="G172" s="40"/>
      <c r="H172" s="40"/>
      <c r="I172" s="40"/>
      <c r="J172" s="40"/>
      <c r="K172" s="40"/>
      <c r="L172" s="40"/>
      <c r="M172" s="40"/>
      <c r="N172" s="40"/>
      <c r="O172" s="40"/>
      <c r="P172" s="40"/>
      <c r="Q172" s="40"/>
      <c r="R172" s="40"/>
      <c r="S172" s="40"/>
      <c r="T172" s="40"/>
      <c r="U172" s="40"/>
      <c r="V172" s="40"/>
      <c r="W172" s="40"/>
      <c r="X172" s="40"/>
      <c r="Y172" s="40"/>
      <c r="Z172" s="40"/>
    </row>
    <row r="173">
      <c r="A173" s="40"/>
      <c r="B173" s="40"/>
      <c r="C173" s="40" t="s">
        <v>1412</v>
      </c>
      <c r="D173" s="40"/>
      <c r="E173" s="40"/>
      <c r="F173" s="40"/>
      <c r="G173" s="40"/>
      <c r="H173" s="40"/>
      <c r="I173" s="40"/>
      <c r="J173" s="40"/>
      <c r="K173" s="40"/>
      <c r="L173" s="40"/>
      <c r="M173" s="40"/>
      <c r="N173" s="40"/>
      <c r="O173" s="40"/>
      <c r="P173" s="40"/>
      <c r="Q173" s="40"/>
      <c r="R173" s="40"/>
      <c r="S173" s="40"/>
      <c r="T173" s="40"/>
      <c r="U173" s="40"/>
      <c r="V173" s="40"/>
      <c r="W173" s="40"/>
      <c r="X173" s="40"/>
      <c r="Y173" s="40"/>
      <c r="Z173" s="40"/>
    </row>
    <row r="174">
      <c r="A174" s="40"/>
      <c r="B174" s="40"/>
      <c r="C174" s="40" t="s">
        <v>1413</v>
      </c>
      <c r="D174" s="40"/>
      <c r="E174" s="40"/>
      <c r="F174" s="40"/>
      <c r="G174" s="40"/>
      <c r="H174" s="40"/>
      <c r="I174" s="40"/>
      <c r="J174" s="40"/>
      <c r="K174" s="40"/>
      <c r="L174" s="40"/>
      <c r="M174" s="40"/>
      <c r="N174" s="40"/>
      <c r="O174" s="40"/>
      <c r="P174" s="40"/>
      <c r="Q174" s="40"/>
      <c r="R174" s="40"/>
      <c r="S174" s="40"/>
      <c r="T174" s="40"/>
      <c r="U174" s="40"/>
      <c r="V174" s="40"/>
      <c r="W174" s="40"/>
      <c r="X174" s="40"/>
      <c r="Y174" s="40"/>
      <c r="Z174" s="40"/>
    </row>
    <row r="175">
      <c r="A175" s="40"/>
      <c r="B175" s="40"/>
      <c r="C175" s="40" t="s">
        <v>1414</v>
      </c>
      <c r="D175" s="40"/>
      <c r="E175" s="40"/>
      <c r="F175" s="40"/>
      <c r="G175" s="40"/>
      <c r="H175" s="40"/>
      <c r="I175" s="40"/>
      <c r="J175" s="40"/>
      <c r="K175" s="40"/>
      <c r="L175" s="40"/>
      <c r="M175" s="40"/>
      <c r="N175" s="40"/>
      <c r="O175" s="40"/>
      <c r="P175" s="40"/>
      <c r="Q175" s="40"/>
      <c r="R175" s="40"/>
      <c r="S175" s="40"/>
      <c r="T175" s="40"/>
      <c r="U175" s="40"/>
      <c r="V175" s="40"/>
      <c r="W175" s="40"/>
      <c r="X175" s="40"/>
      <c r="Y175" s="40"/>
      <c r="Z175" s="40"/>
    </row>
    <row r="176">
      <c r="A176" s="40"/>
      <c r="B176" s="40"/>
      <c r="C176" s="40" t="s">
        <v>1415</v>
      </c>
      <c r="D176" s="40"/>
      <c r="E176" s="40"/>
      <c r="F176" s="40"/>
      <c r="G176" s="40"/>
      <c r="H176" s="40"/>
      <c r="I176" s="40"/>
      <c r="J176" s="40"/>
      <c r="K176" s="40"/>
      <c r="L176" s="40"/>
      <c r="M176" s="40"/>
      <c r="N176" s="40"/>
      <c r="O176" s="40"/>
      <c r="P176" s="40"/>
      <c r="Q176" s="40"/>
      <c r="R176" s="40"/>
      <c r="S176" s="40"/>
      <c r="T176" s="40"/>
      <c r="U176" s="40"/>
      <c r="V176" s="40"/>
      <c r="W176" s="40"/>
      <c r="X176" s="40"/>
      <c r="Y176" s="40"/>
      <c r="Z176" s="40"/>
    </row>
    <row r="177">
      <c r="A177" s="40"/>
      <c r="B177" s="40"/>
      <c r="C177" s="40" t="s">
        <v>1416</v>
      </c>
      <c r="D177" s="40"/>
      <c r="E177" s="40"/>
      <c r="F177" s="40"/>
      <c r="G177" s="40"/>
      <c r="H177" s="40"/>
      <c r="I177" s="40"/>
      <c r="J177" s="40"/>
      <c r="K177" s="40"/>
      <c r="L177" s="40"/>
      <c r="M177" s="40"/>
      <c r="N177" s="40"/>
      <c r="O177" s="40"/>
      <c r="P177" s="40"/>
      <c r="Q177" s="40"/>
      <c r="R177" s="40"/>
      <c r="S177" s="40"/>
      <c r="T177" s="40"/>
      <c r="U177" s="40"/>
      <c r="V177" s="40"/>
      <c r="W177" s="40"/>
      <c r="X177" s="40"/>
      <c r="Y177" s="40"/>
      <c r="Z177" s="40"/>
    </row>
    <row r="178">
      <c r="A178" s="40"/>
      <c r="B178" s="40"/>
      <c r="C178" s="40" t="s">
        <v>1417</v>
      </c>
      <c r="D178" s="40"/>
      <c r="E178" s="40"/>
      <c r="F178" s="40"/>
      <c r="G178" s="40"/>
      <c r="H178" s="40"/>
      <c r="I178" s="40"/>
      <c r="J178" s="40"/>
      <c r="K178" s="40"/>
      <c r="L178" s="40"/>
      <c r="M178" s="40"/>
      <c r="N178" s="40"/>
      <c r="O178" s="40"/>
      <c r="P178" s="40"/>
      <c r="Q178" s="40"/>
      <c r="R178" s="40"/>
      <c r="S178" s="40"/>
      <c r="T178" s="40"/>
      <c r="U178" s="40"/>
      <c r="V178" s="40"/>
      <c r="W178" s="40"/>
      <c r="X178" s="40"/>
      <c r="Y178" s="40"/>
      <c r="Z178" s="40"/>
    </row>
    <row r="179">
      <c r="A179" s="40"/>
      <c r="B179" s="40"/>
      <c r="C179" s="40" t="s">
        <v>1418</v>
      </c>
      <c r="D179" s="40"/>
      <c r="E179" s="40"/>
      <c r="F179" s="40"/>
      <c r="G179" s="40"/>
      <c r="H179" s="40"/>
      <c r="I179" s="40"/>
      <c r="J179" s="40"/>
      <c r="K179" s="40"/>
      <c r="L179" s="40"/>
      <c r="M179" s="40"/>
      <c r="N179" s="40"/>
      <c r="O179" s="40"/>
      <c r="P179" s="40"/>
      <c r="Q179" s="40"/>
      <c r="R179" s="40"/>
      <c r="S179" s="40"/>
      <c r="T179" s="40"/>
      <c r="U179" s="40"/>
      <c r="V179" s="40"/>
      <c r="W179" s="40"/>
      <c r="X179" s="40"/>
      <c r="Y179" s="40"/>
      <c r="Z179" s="40"/>
    </row>
    <row r="180">
      <c r="A180" s="40"/>
      <c r="B180" s="40"/>
      <c r="C180" s="40" t="s">
        <v>1419</v>
      </c>
      <c r="D180" s="40"/>
      <c r="E180" s="40"/>
      <c r="F180" s="40"/>
      <c r="G180" s="40"/>
      <c r="H180" s="40"/>
      <c r="I180" s="40"/>
      <c r="J180" s="40"/>
      <c r="K180" s="40"/>
      <c r="L180" s="40"/>
      <c r="M180" s="40"/>
      <c r="N180" s="40"/>
      <c r="O180" s="40"/>
      <c r="P180" s="40"/>
      <c r="Q180" s="40"/>
      <c r="R180" s="40"/>
      <c r="S180" s="40"/>
      <c r="T180" s="40"/>
      <c r="U180" s="40"/>
      <c r="V180" s="40"/>
      <c r="W180" s="40"/>
      <c r="X180" s="40"/>
      <c r="Y180" s="40"/>
      <c r="Z180" s="40"/>
    </row>
    <row r="181">
      <c r="A181" s="40"/>
      <c r="B181" s="40"/>
      <c r="C181" s="40" t="s">
        <v>1420</v>
      </c>
      <c r="D181" s="40"/>
      <c r="E181" s="40"/>
      <c r="F181" s="40"/>
      <c r="G181" s="40"/>
      <c r="H181" s="40"/>
      <c r="I181" s="40"/>
      <c r="J181" s="40"/>
      <c r="K181" s="40"/>
      <c r="L181" s="40"/>
      <c r="M181" s="40"/>
      <c r="N181" s="40"/>
      <c r="O181" s="40"/>
      <c r="P181" s="40"/>
      <c r="Q181" s="40"/>
      <c r="R181" s="40"/>
      <c r="S181" s="40"/>
      <c r="T181" s="40"/>
      <c r="U181" s="40"/>
      <c r="V181" s="40"/>
      <c r="W181" s="40"/>
      <c r="X181" s="40"/>
      <c r="Y181" s="40"/>
      <c r="Z181" s="40"/>
    </row>
    <row r="182">
      <c r="A182" s="40"/>
      <c r="B182" s="40"/>
      <c r="C182" s="40" t="s">
        <v>1277</v>
      </c>
      <c r="D182" s="40"/>
      <c r="E182" s="40"/>
      <c r="F182" s="40"/>
      <c r="G182" s="40"/>
      <c r="H182" s="40"/>
      <c r="I182" s="40"/>
      <c r="J182" s="40"/>
      <c r="K182" s="40"/>
      <c r="L182" s="40"/>
      <c r="M182" s="40"/>
      <c r="N182" s="40"/>
      <c r="O182" s="40"/>
      <c r="P182" s="40"/>
      <c r="Q182" s="40"/>
      <c r="R182" s="40"/>
      <c r="S182" s="40"/>
      <c r="T182" s="40"/>
      <c r="U182" s="40"/>
      <c r="V182" s="40"/>
      <c r="W182" s="40"/>
      <c r="X182" s="40"/>
      <c r="Y182" s="40"/>
      <c r="Z182" s="40"/>
    </row>
    <row r="183">
      <c r="A183" s="40"/>
      <c r="B183" s="40"/>
      <c r="C183" s="40" t="s">
        <v>1421</v>
      </c>
      <c r="D183" s="40"/>
      <c r="E183" s="40"/>
      <c r="F183" s="40"/>
      <c r="G183" s="40"/>
      <c r="H183" s="40"/>
      <c r="I183" s="40"/>
      <c r="J183" s="40"/>
      <c r="K183" s="40"/>
      <c r="L183" s="40"/>
      <c r="M183" s="40"/>
      <c r="N183" s="40"/>
      <c r="O183" s="40"/>
      <c r="P183" s="40"/>
      <c r="Q183" s="40"/>
      <c r="R183" s="40"/>
      <c r="S183" s="40"/>
      <c r="T183" s="40"/>
      <c r="U183" s="40"/>
      <c r="V183" s="40"/>
      <c r="W183" s="40"/>
      <c r="X183" s="40"/>
      <c r="Y183" s="40"/>
      <c r="Z183" s="40"/>
    </row>
    <row r="184">
      <c r="A184" s="40"/>
      <c r="B184" s="40"/>
      <c r="C184" s="40" t="s">
        <v>1422</v>
      </c>
      <c r="D184" s="40"/>
      <c r="E184" s="40"/>
      <c r="F184" s="40"/>
      <c r="G184" s="40"/>
      <c r="H184" s="40"/>
      <c r="I184" s="40"/>
      <c r="J184" s="40"/>
      <c r="K184" s="40"/>
      <c r="L184" s="40"/>
      <c r="M184" s="40"/>
      <c r="N184" s="40"/>
      <c r="O184" s="40"/>
      <c r="P184" s="40"/>
      <c r="Q184" s="40"/>
      <c r="R184" s="40"/>
      <c r="S184" s="40"/>
      <c r="T184" s="40"/>
      <c r="U184" s="40"/>
      <c r="V184" s="40"/>
      <c r="W184" s="40"/>
      <c r="X184" s="40"/>
      <c r="Y184" s="40"/>
      <c r="Z184" s="40"/>
    </row>
    <row r="185">
      <c r="A185" s="40"/>
      <c r="B185" s="40"/>
      <c r="C185" s="40" t="s">
        <v>1423</v>
      </c>
      <c r="D185" s="40"/>
      <c r="E185" s="40"/>
      <c r="F185" s="40"/>
      <c r="G185" s="40"/>
      <c r="H185" s="40"/>
      <c r="I185" s="40"/>
      <c r="J185" s="40"/>
      <c r="K185" s="40"/>
      <c r="L185" s="40"/>
      <c r="M185" s="40"/>
      <c r="N185" s="40"/>
      <c r="O185" s="40"/>
      <c r="P185" s="40"/>
      <c r="Q185" s="40"/>
      <c r="R185" s="40"/>
      <c r="S185" s="40"/>
      <c r="T185" s="40"/>
      <c r="U185" s="40"/>
      <c r="V185" s="40"/>
      <c r="W185" s="40"/>
      <c r="X185" s="40"/>
      <c r="Y185" s="40"/>
      <c r="Z185" s="40"/>
    </row>
    <row r="186">
      <c r="A186" s="40"/>
      <c r="B186" s="40"/>
      <c r="C186" s="40" t="s">
        <v>1424</v>
      </c>
      <c r="D186" s="40"/>
      <c r="E186" s="40"/>
      <c r="F186" s="40"/>
      <c r="G186" s="40"/>
      <c r="H186" s="40"/>
      <c r="I186" s="40"/>
      <c r="J186" s="40"/>
      <c r="K186" s="40"/>
      <c r="L186" s="40"/>
      <c r="M186" s="40"/>
      <c r="N186" s="40"/>
      <c r="O186" s="40"/>
      <c r="P186" s="40"/>
      <c r="Q186" s="40"/>
      <c r="R186" s="40"/>
      <c r="S186" s="40"/>
      <c r="T186" s="40"/>
      <c r="U186" s="40"/>
      <c r="V186" s="40"/>
      <c r="W186" s="40"/>
      <c r="X186" s="40"/>
      <c r="Y186" s="40"/>
      <c r="Z186" s="40"/>
    </row>
    <row r="187">
      <c r="A187" s="40"/>
      <c r="B187" s="40"/>
      <c r="C187" s="40" t="s">
        <v>1425</v>
      </c>
      <c r="D187" s="40"/>
      <c r="E187" s="40"/>
      <c r="F187" s="40"/>
      <c r="G187" s="40"/>
      <c r="H187" s="40"/>
      <c r="I187" s="40"/>
      <c r="J187" s="40"/>
      <c r="K187" s="40"/>
      <c r="L187" s="40"/>
      <c r="M187" s="40"/>
      <c r="N187" s="40"/>
      <c r="O187" s="40"/>
      <c r="P187" s="40"/>
      <c r="Q187" s="40"/>
      <c r="R187" s="40"/>
      <c r="S187" s="40"/>
      <c r="T187" s="40"/>
      <c r="U187" s="40"/>
      <c r="V187" s="40"/>
      <c r="W187" s="40"/>
      <c r="X187" s="40"/>
      <c r="Y187" s="40"/>
      <c r="Z187" s="40"/>
    </row>
    <row r="188">
      <c r="A188" s="40"/>
      <c r="B188" s="40"/>
      <c r="C188" s="40" t="s">
        <v>1426</v>
      </c>
      <c r="D188" s="40"/>
      <c r="E188" s="40"/>
      <c r="F188" s="40"/>
      <c r="G188" s="40"/>
      <c r="H188" s="40"/>
      <c r="I188" s="40"/>
      <c r="J188" s="40"/>
      <c r="K188" s="40"/>
      <c r="L188" s="40"/>
      <c r="M188" s="40"/>
      <c r="N188" s="40"/>
      <c r="O188" s="40"/>
      <c r="P188" s="40"/>
      <c r="Q188" s="40"/>
      <c r="R188" s="40"/>
      <c r="S188" s="40"/>
      <c r="T188" s="40"/>
      <c r="U188" s="40"/>
      <c r="V188" s="40"/>
      <c r="W188" s="40"/>
      <c r="X188" s="40"/>
      <c r="Y188" s="40"/>
      <c r="Z188" s="40"/>
    </row>
    <row r="189">
      <c r="A189" s="40"/>
      <c r="B189" s="40"/>
      <c r="C189" s="40" t="s">
        <v>1427</v>
      </c>
      <c r="D189" s="40"/>
      <c r="E189" s="40"/>
      <c r="F189" s="40"/>
      <c r="G189" s="40"/>
      <c r="H189" s="40"/>
      <c r="I189" s="40"/>
      <c r="J189" s="40"/>
      <c r="K189" s="40"/>
      <c r="L189" s="40"/>
      <c r="M189" s="40"/>
      <c r="N189" s="40"/>
      <c r="O189" s="40"/>
      <c r="P189" s="40"/>
      <c r="Q189" s="40"/>
      <c r="R189" s="40"/>
      <c r="S189" s="40"/>
      <c r="T189" s="40"/>
      <c r="U189" s="40"/>
      <c r="V189" s="40"/>
      <c r="W189" s="40"/>
      <c r="X189" s="40"/>
      <c r="Y189" s="40"/>
      <c r="Z189" s="40"/>
    </row>
    <row r="190">
      <c r="A190" s="40"/>
      <c r="B190" s="40"/>
      <c r="C190" s="40" t="s">
        <v>1428</v>
      </c>
      <c r="D190" s="40"/>
      <c r="E190" s="40"/>
      <c r="F190" s="40"/>
      <c r="G190" s="40"/>
      <c r="H190" s="40"/>
      <c r="I190" s="40"/>
      <c r="J190" s="40"/>
      <c r="K190" s="40"/>
      <c r="L190" s="40"/>
      <c r="M190" s="40"/>
      <c r="N190" s="40"/>
      <c r="O190" s="40"/>
      <c r="P190" s="40"/>
      <c r="Q190" s="40"/>
      <c r="R190" s="40"/>
      <c r="S190" s="40"/>
      <c r="T190" s="40"/>
      <c r="U190" s="40"/>
      <c r="V190" s="40"/>
      <c r="W190" s="40"/>
      <c r="X190" s="40"/>
      <c r="Y190" s="40"/>
      <c r="Z190" s="40"/>
    </row>
    <row r="191">
      <c r="A191" s="40"/>
      <c r="B191" s="40"/>
      <c r="C191" s="40" t="s">
        <v>1429</v>
      </c>
      <c r="D191" s="40"/>
      <c r="E191" s="40"/>
      <c r="F191" s="40"/>
      <c r="G191" s="40"/>
      <c r="H191" s="40"/>
      <c r="I191" s="40"/>
      <c r="J191" s="40"/>
      <c r="K191" s="40"/>
      <c r="L191" s="40"/>
      <c r="M191" s="40"/>
      <c r="N191" s="40"/>
      <c r="O191" s="40"/>
      <c r="P191" s="40"/>
      <c r="Q191" s="40"/>
      <c r="R191" s="40"/>
      <c r="S191" s="40"/>
      <c r="T191" s="40"/>
      <c r="U191" s="40"/>
      <c r="V191" s="40"/>
      <c r="W191" s="40"/>
      <c r="X191" s="40"/>
      <c r="Y191" s="40"/>
      <c r="Z191" s="40"/>
    </row>
    <row r="192">
      <c r="A192" s="40"/>
      <c r="B192" s="40"/>
      <c r="C192" s="40" t="s">
        <v>1430</v>
      </c>
      <c r="D192" s="40"/>
      <c r="E192" s="40"/>
      <c r="F192" s="40"/>
      <c r="G192" s="40"/>
      <c r="H192" s="40"/>
      <c r="I192" s="40"/>
      <c r="J192" s="40"/>
      <c r="K192" s="40"/>
      <c r="L192" s="40"/>
      <c r="M192" s="40"/>
      <c r="N192" s="40"/>
      <c r="O192" s="40"/>
      <c r="P192" s="40"/>
      <c r="Q192" s="40"/>
      <c r="R192" s="40"/>
      <c r="S192" s="40"/>
      <c r="T192" s="40"/>
      <c r="U192" s="40"/>
      <c r="V192" s="40"/>
      <c r="W192" s="40"/>
      <c r="X192" s="40"/>
      <c r="Y192" s="40"/>
      <c r="Z192" s="40"/>
    </row>
    <row r="193">
      <c r="A193" s="40"/>
      <c r="B193" s="40"/>
      <c r="C193" s="40" t="s">
        <v>1431</v>
      </c>
      <c r="D193" s="40"/>
      <c r="E193" s="40"/>
      <c r="F193" s="40"/>
      <c r="G193" s="40"/>
      <c r="H193" s="40"/>
      <c r="I193" s="40"/>
      <c r="J193" s="40"/>
      <c r="K193" s="40"/>
      <c r="L193" s="40"/>
      <c r="M193" s="40"/>
      <c r="N193" s="40"/>
      <c r="O193" s="40"/>
      <c r="P193" s="40"/>
      <c r="Q193" s="40"/>
      <c r="R193" s="40"/>
      <c r="S193" s="40"/>
      <c r="T193" s="40"/>
      <c r="U193" s="40"/>
      <c r="V193" s="40"/>
      <c r="W193" s="40"/>
      <c r="X193" s="40"/>
      <c r="Y193" s="40"/>
      <c r="Z193" s="40"/>
    </row>
    <row r="194">
      <c r="A194" s="40"/>
      <c r="B194" s="40"/>
      <c r="C194" s="40" t="s">
        <v>1432</v>
      </c>
      <c r="D194" s="40"/>
      <c r="E194" s="40"/>
      <c r="F194" s="40"/>
      <c r="G194" s="40"/>
      <c r="H194" s="40"/>
      <c r="I194" s="40"/>
      <c r="J194" s="40"/>
      <c r="K194" s="40"/>
      <c r="L194" s="40"/>
      <c r="M194" s="40"/>
      <c r="N194" s="40"/>
      <c r="O194" s="40"/>
      <c r="P194" s="40"/>
      <c r="Q194" s="40"/>
      <c r="R194" s="40"/>
      <c r="S194" s="40"/>
      <c r="T194" s="40"/>
      <c r="U194" s="40"/>
      <c r="V194" s="40"/>
      <c r="W194" s="40"/>
      <c r="X194" s="40"/>
      <c r="Y194" s="40"/>
      <c r="Z194" s="40"/>
    </row>
    <row r="195">
      <c r="A195" s="40"/>
      <c r="B195" s="40"/>
      <c r="C195" s="40" t="s">
        <v>1433</v>
      </c>
      <c r="D195" s="40"/>
      <c r="E195" s="40"/>
      <c r="F195" s="40"/>
      <c r="G195" s="40"/>
      <c r="H195" s="40"/>
      <c r="I195" s="40"/>
      <c r="J195" s="40"/>
      <c r="K195" s="40"/>
      <c r="L195" s="40"/>
      <c r="M195" s="40"/>
      <c r="N195" s="40"/>
      <c r="O195" s="40"/>
      <c r="P195" s="40"/>
      <c r="Q195" s="40"/>
      <c r="R195" s="40"/>
      <c r="S195" s="40"/>
      <c r="T195" s="40"/>
      <c r="U195" s="40"/>
      <c r="V195" s="40"/>
      <c r="W195" s="40"/>
      <c r="X195" s="40"/>
      <c r="Y195" s="40"/>
      <c r="Z195" s="40"/>
    </row>
    <row r="196">
      <c r="A196" s="40"/>
      <c r="B196" s="40"/>
      <c r="C196" s="40" t="s">
        <v>1434</v>
      </c>
      <c r="D196" s="40"/>
      <c r="E196" s="40"/>
      <c r="F196" s="40"/>
      <c r="G196" s="40"/>
      <c r="H196" s="40"/>
      <c r="I196" s="40"/>
      <c r="J196" s="40"/>
      <c r="K196" s="40"/>
      <c r="L196" s="40"/>
      <c r="M196" s="40"/>
      <c r="N196" s="40"/>
      <c r="O196" s="40"/>
      <c r="P196" s="40"/>
      <c r="Q196" s="40"/>
      <c r="R196" s="40"/>
      <c r="S196" s="40"/>
      <c r="T196" s="40"/>
      <c r="U196" s="40"/>
      <c r="V196" s="40"/>
      <c r="W196" s="40"/>
      <c r="X196" s="40"/>
      <c r="Y196" s="40"/>
      <c r="Z196" s="40"/>
    </row>
    <row r="197">
      <c r="A197" s="40"/>
      <c r="B197" s="40"/>
      <c r="C197" s="40" t="s">
        <v>1435</v>
      </c>
      <c r="D197" s="40"/>
      <c r="E197" s="40"/>
      <c r="F197" s="40"/>
      <c r="G197" s="40"/>
      <c r="H197" s="40"/>
      <c r="I197" s="40"/>
      <c r="J197" s="40"/>
      <c r="K197" s="40"/>
      <c r="L197" s="40"/>
      <c r="M197" s="40"/>
      <c r="N197" s="40"/>
      <c r="O197" s="40"/>
      <c r="P197" s="40"/>
      <c r="Q197" s="40"/>
      <c r="R197" s="40"/>
      <c r="S197" s="40"/>
      <c r="T197" s="40"/>
      <c r="U197" s="40"/>
      <c r="V197" s="40"/>
      <c r="W197" s="40"/>
      <c r="X197" s="40"/>
      <c r="Y197" s="40"/>
      <c r="Z197" s="40"/>
    </row>
    <row r="198">
      <c r="A198" s="40"/>
      <c r="B198" s="40"/>
      <c r="C198" s="40" t="s">
        <v>1436</v>
      </c>
      <c r="D198" s="40"/>
      <c r="E198" s="40"/>
      <c r="F198" s="40"/>
      <c r="G198" s="40"/>
      <c r="H198" s="40"/>
      <c r="I198" s="40"/>
      <c r="J198" s="40"/>
      <c r="K198" s="40"/>
      <c r="L198" s="40"/>
      <c r="M198" s="40"/>
      <c r="N198" s="40"/>
      <c r="O198" s="40"/>
      <c r="P198" s="40"/>
      <c r="Q198" s="40"/>
      <c r="R198" s="40"/>
      <c r="S198" s="40"/>
      <c r="T198" s="40"/>
      <c r="U198" s="40"/>
      <c r="V198" s="40"/>
      <c r="W198" s="40"/>
      <c r="X198" s="40"/>
      <c r="Y198" s="40"/>
      <c r="Z198" s="40"/>
    </row>
    <row r="199">
      <c r="A199" s="40"/>
      <c r="B199" s="40"/>
      <c r="C199" s="40" t="s">
        <v>1437</v>
      </c>
      <c r="D199" s="40"/>
      <c r="E199" s="40"/>
      <c r="F199" s="40"/>
      <c r="G199" s="40"/>
      <c r="H199" s="40"/>
      <c r="I199" s="40"/>
      <c r="J199" s="40"/>
      <c r="K199" s="40"/>
      <c r="L199" s="40"/>
      <c r="M199" s="40"/>
      <c r="N199" s="40"/>
      <c r="O199" s="40"/>
      <c r="P199" s="40"/>
      <c r="Q199" s="40"/>
      <c r="R199" s="40"/>
      <c r="S199" s="40"/>
      <c r="T199" s="40"/>
      <c r="U199" s="40"/>
      <c r="V199" s="40"/>
      <c r="W199" s="40"/>
      <c r="X199" s="40"/>
      <c r="Y199" s="40"/>
      <c r="Z199" s="40"/>
    </row>
    <row r="200">
      <c r="A200" s="40"/>
      <c r="B200" s="40"/>
      <c r="C200" s="40" t="s">
        <v>1438</v>
      </c>
      <c r="D200" s="40"/>
      <c r="E200" s="40"/>
      <c r="F200" s="40"/>
      <c r="G200" s="40"/>
      <c r="H200" s="40"/>
      <c r="I200" s="40"/>
      <c r="J200" s="40"/>
      <c r="K200" s="40"/>
      <c r="L200" s="40"/>
      <c r="M200" s="40"/>
      <c r="N200" s="40"/>
      <c r="O200" s="40"/>
      <c r="P200" s="40"/>
      <c r="Q200" s="40"/>
      <c r="R200" s="40"/>
      <c r="S200" s="40"/>
      <c r="T200" s="40"/>
      <c r="U200" s="40"/>
      <c r="V200" s="40"/>
      <c r="W200" s="40"/>
      <c r="X200" s="40"/>
      <c r="Y200" s="40"/>
      <c r="Z200" s="40"/>
    </row>
    <row r="201">
      <c r="A201" s="40"/>
      <c r="B201" s="40"/>
      <c r="C201" s="40" t="s">
        <v>1439</v>
      </c>
      <c r="D201" s="40"/>
      <c r="E201" s="40"/>
      <c r="F201" s="40"/>
      <c r="G201" s="40"/>
      <c r="H201" s="40"/>
      <c r="I201" s="40"/>
      <c r="J201" s="40"/>
      <c r="K201" s="40"/>
      <c r="L201" s="40"/>
      <c r="M201" s="40"/>
      <c r="N201" s="40"/>
      <c r="O201" s="40"/>
      <c r="P201" s="40"/>
      <c r="Q201" s="40"/>
      <c r="R201" s="40"/>
      <c r="S201" s="40"/>
      <c r="T201" s="40"/>
      <c r="U201" s="40"/>
      <c r="V201" s="40"/>
      <c r="W201" s="40"/>
      <c r="X201" s="40"/>
      <c r="Y201" s="40"/>
      <c r="Z201" s="40"/>
    </row>
    <row r="202">
      <c r="A202" s="40"/>
      <c r="B202" s="40"/>
      <c r="C202" s="40" t="s">
        <v>1439</v>
      </c>
      <c r="D202" s="40"/>
      <c r="E202" s="40"/>
      <c r="F202" s="40"/>
      <c r="G202" s="40"/>
      <c r="H202" s="40"/>
      <c r="I202" s="40"/>
      <c r="J202" s="40"/>
      <c r="K202" s="40"/>
      <c r="L202" s="40"/>
      <c r="M202" s="40"/>
      <c r="N202" s="40"/>
      <c r="O202" s="40"/>
      <c r="P202" s="40"/>
      <c r="Q202" s="40"/>
      <c r="R202" s="40"/>
      <c r="S202" s="40"/>
      <c r="T202" s="40"/>
      <c r="U202" s="40"/>
      <c r="V202" s="40"/>
      <c r="W202" s="40"/>
      <c r="X202" s="40"/>
      <c r="Y202" s="40"/>
      <c r="Z202" s="40"/>
    </row>
    <row r="203">
      <c r="A203" s="40"/>
      <c r="B203" s="40"/>
      <c r="C203" s="40" t="s">
        <v>1440</v>
      </c>
      <c r="D203" s="40"/>
      <c r="E203" s="40"/>
      <c r="F203" s="40"/>
      <c r="G203" s="40"/>
      <c r="H203" s="40"/>
      <c r="I203" s="40"/>
      <c r="J203" s="40"/>
      <c r="K203" s="40"/>
      <c r="L203" s="40"/>
      <c r="M203" s="40"/>
      <c r="N203" s="40"/>
      <c r="O203" s="40"/>
      <c r="P203" s="40"/>
      <c r="Q203" s="40"/>
      <c r="R203" s="40"/>
      <c r="S203" s="40"/>
      <c r="T203" s="40"/>
      <c r="U203" s="40"/>
      <c r="V203" s="40"/>
      <c r="W203" s="40"/>
      <c r="X203" s="40"/>
      <c r="Y203" s="40"/>
      <c r="Z203" s="40"/>
    </row>
    <row r="204">
      <c r="A204" s="40"/>
      <c r="B204" s="40"/>
      <c r="C204" s="40" t="s">
        <v>1441</v>
      </c>
      <c r="D204" s="40"/>
      <c r="E204" s="40"/>
      <c r="F204" s="40"/>
      <c r="G204" s="40"/>
      <c r="H204" s="40"/>
      <c r="I204" s="40"/>
      <c r="J204" s="40"/>
      <c r="K204" s="40"/>
      <c r="L204" s="40"/>
      <c r="M204" s="40"/>
      <c r="N204" s="40"/>
      <c r="O204" s="40"/>
      <c r="P204" s="40"/>
      <c r="Q204" s="40"/>
      <c r="R204" s="40"/>
      <c r="S204" s="40"/>
      <c r="T204" s="40"/>
      <c r="U204" s="40"/>
      <c r="V204" s="40"/>
      <c r="W204" s="40"/>
      <c r="X204" s="40"/>
      <c r="Y204" s="40"/>
      <c r="Z204" s="40"/>
    </row>
    <row r="205">
      <c r="A205" s="40"/>
      <c r="B205" s="40"/>
      <c r="C205" s="40" t="s">
        <v>1442</v>
      </c>
      <c r="D205" s="40"/>
      <c r="E205" s="40"/>
      <c r="F205" s="40"/>
      <c r="G205" s="40"/>
      <c r="H205" s="40"/>
      <c r="I205" s="40"/>
      <c r="J205" s="40"/>
      <c r="K205" s="40"/>
      <c r="L205" s="40"/>
      <c r="M205" s="40"/>
      <c r="N205" s="40"/>
      <c r="O205" s="40"/>
      <c r="P205" s="40"/>
      <c r="Q205" s="40"/>
      <c r="R205" s="40"/>
      <c r="S205" s="40"/>
      <c r="T205" s="40"/>
      <c r="U205" s="40"/>
      <c r="V205" s="40"/>
      <c r="W205" s="40"/>
      <c r="X205" s="40"/>
      <c r="Y205" s="40"/>
      <c r="Z205" s="40"/>
    </row>
    <row r="206">
      <c r="A206" s="40"/>
      <c r="B206" s="40"/>
      <c r="C206" s="40" t="s">
        <v>1443</v>
      </c>
      <c r="D206" s="40"/>
      <c r="E206" s="40"/>
      <c r="F206" s="40"/>
      <c r="G206" s="40"/>
      <c r="H206" s="40"/>
      <c r="I206" s="40"/>
      <c r="J206" s="40"/>
      <c r="K206" s="40"/>
      <c r="L206" s="40"/>
      <c r="M206" s="40"/>
      <c r="N206" s="40"/>
      <c r="O206" s="40"/>
      <c r="P206" s="40"/>
      <c r="Q206" s="40"/>
      <c r="R206" s="40"/>
      <c r="S206" s="40"/>
      <c r="T206" s="40"/>
      <c r="U206" s="40"/>
      <c r="V206" s="40"/>
      <c r="W206" s="40"/>
      <c r="X206" s="40"/>
      <c r="Y206" s="40"/>
      <c r="Z206" s="40"/>
    </row>
    <row r="207">
      <c r="A207" s="40"/>
      <c r="B207" s="40"/>
      <c r="C207" s="40" t="s">
        <v>1444</v>
      </c>
      <c r="D207" s="40"/>
      <c r="E207" s="40"/>
      <c r="F207" s="40"/>
      <c r="G207" s="40"/>
      <c r="H207" s="40"/>
      <c r="I207" s="40"/>
      <c r="J207" s="40"/>
      <c r="K207" s="40"/>
      <c r="L207" s="40"/>
      <c r="M207" s="40"/>
      <c r="N207" s="40"/>
      <c r="O207" s="40"/>
      <c r="P207" s="40"/>
      <c r="Q207" s="40"/>
      <c r="R207" s="40"/>
      <c r="S207" s="40"/>
      <c r="T207" s="40"/>
      <c r="U207" s="40"/>
      <c r="V207" s="40"/>
      <c r="W207" s="40"/>
      <c r="X207" s="40"/>
      <c r="Y207" s="40"/>
      <c r="Z207" s="40"/>
    </row>
    <row r="208">
      <c r="A208" s="40"/>
      <c r="B208" s="40"/>
      <c r="C208" s="40" t="s">
        <v>1445</v>
      </c>
      <c r="D208" s="40"/>
      <c r="E208" s="40"/>
      <c r="F208" s="40"/>
      <c r="G208" s="40"/>
      <c r="H208" s="40"/>
      <c r="I208" s="40"/>
      <c r="J208" s="40"/>
      <c r="K208" s="40"/>
      <c r="L208" s="40"/>
      <c r="M208" s="40"/>
      <c r="N208" s="40"/>
      <c r="O208" s="40"/>
      <c r="P208" s="40"/>
      <c r="Q208" s="40"/>
      <c r="R208" s="40"/>
      <c r="S208" s="40"/>
      <c r="T208" s="40"/>
      <c r="U208" s="40"/>
      <c r="V208" s="40"/>
      <c r="W208" s="40"/>
      <c r="X208" s="40"/>
      <c r="Y208" s="40"/>
      <c r="Z208" s="40"/>
    </row>
    <row r="209">
      <c r="A209" s="40"/>
      <c r="B209" s="40"/>
      <c r="C209" s="40" t="s">
        <v>1446</v>
      </c>
      <c r="D209" s="40"/>
      <c r="E209" s="40"/>
      <c r="F209" s="40"/>
      <c r="G209" s="40"/>
      <c r="H209" s="40"/>
      <c r="I209" s="40"/>
      <c r="J209" s="40"/>
      <c r="K209" s="40"/>
      <c r="L209" s="40"/>
      <c r="M209" s="40"/>
      <c r="N209" s="40"/>
      <c r="O209" s="40"/>
      <c r="P209" s="40"/>
      <c r="Q209" s="40"/>
      <c r="R209" s="40"/>
      <c r="S209" s="40"/>
      <c r="T209" s="40"/>
      <c r="U209" s="40"/>
      <c r="V209" s="40"/>
      <c r="W209" s="40"/>
      <c r="X209" s="40"/>
      <c r="Y209" s="40"/>
      <c r="Z209" s="40"/>
    </row>
    <row r="210">
      <c r="A210" s="40"/>
      <c r="B210" s="40"/>
      <c r="C210" s="40" t="s">
        <v>1447</v>
      </c>
      <c r="D210" s="40"/>
      <c r="E210" s="40"/>
      <c r="F210" s="40"/>
      <c r="G210" s="40"/>
      <c r="H210" s="40"/>
      <c r="I210" s="40"/>
      <c r="J210" s="40"/>
      <c r="K210" s="40"/>
      <c r="L210" s="40"/>
      <c r="M210" s="40"/>
      <c r="N210" s="40"/>
      <c r="O210" s="40"/>
      <c r="P210" s="40"/>
      <c r="Q210" s="40"/>
      <c r="R210" s="40"/>
      <c r="S210" s="40"/>
      <c r="T210" s="40"/>
      <c r="U210" s="40"/>
      <c r="V210" s="40"/>
      <c r="W210" s="40"/>
      <c r="X210" s="40"/>
      <c r="Y210" s="40"/>
      <c r="Z210" s="40"/>
    </row>
    <row r="211">
      <c r="A211" s="40"/>
      <c r="B211" s="40"/>
      <c r="C211" s="40" t="s">
        <v>1448</v>
      </c>
      <c r="D211" s="40"/>
      <c r="E211" s="40"/>
      <c r="F211" s="40"/>
      <c r="G211" s="40"/>
      <c r="H211" s="40"/>
      <c r="I211" s="40"/>
      <c r="J211" s="40"/>
      <c r="K211" s="40"/>
      <c r="L211" s="40"/>
      <c r="M211" s="40"/>
      <c r="N211" s="40"/>
      <c r="O211" s="40"/>
      <c r="P211" s="40"/>
      <c r="Q211" s="40"/>
      <c r="R211" s="40"/>
      <c r="S211" s="40"/>
      <c r="T211" s="40"/>
      <c r="U211" s="40"/>
      <c r="V211" s="40"/>
      <c r="W211" s="40"/>
      <c r="X211" s="40"/>
      <c r="Y211" s="40"/>
      <c r="Z211" s="40"/>
    </row>
    <row r="212">
      <c r="A212" s="40"/>
      <c r="B212" s="40"/>
      <c r="C212" s="40" t="s">
        <v>1449</v>
      </c>
      <c r="D212" s="40"/>
      <c r="E212" s="40"/>
      <c r="F212" s="40"/>
      <c r="G212" s="40"/>
      <c r="H212" s="40"/>
      <c r="I212" s="40"/>
      <c r="J212" s="40"/>
      <c r="K212" s="40"/>
      <c r="L212" s="40"/>
      <c r="M212" s="40"/>
      <c r="N212" s="40"/>
      <c r="O212" s="40"/>
      <c r="P212" s="40"/>
      <c r="Q212" s="40"/>
      <c r="R212" s="40"/>
      <c r="S212" s="40"/>
      <c r="T212" s="40"/>
      <c r="U212" s="40"/>
      <c r="V212" s="40"/>
      <c r="W212" s="40"/>
      <c r="X212" s="40"/>
      <c r="Y212" s="40"/>
      <c r="Z212" s="40"/>
    </row>
    <row r="213">
      <c r="A213" s="40"/>
      <c r="B213" s="40"/>
      <c r="C213" s="40" t="s">
        <v>1450</v>
      </c>
      <c r="D213" s="40"/>
      <c r="E213" s="40"/>
      <c r="F213" s="40"/>
      <c r="G213" s="40"/>
      <c r="H213" s="40"/>
      <c r="I213" s="40"/>
      <c r="J213" s="40"/>
      <c r="K213" s="40"/>
      <c r="L213" s="40"/>
      <c r="M213" s="40"/>
      <c r="N213" s="40"/>
      <c r="O213" s="40"/>
      <c r="P213" s="40"/>
      <c r="Q213" s="40"/>
      <c r="R213" s="40"/>
      <c r="S213" s="40"/>
      <c r="T213" s="40"/>
      <c r="U213" s="40"/>
      <c r="V213" s="40"/>
      <c r="W213" s="40"/>
      <c r="X213" s="40"/>
      <c r="Y213" s="40"/>
      <c r="Z213" s="40"/>
    </row>
    <row r="214">
      <c r="A214" s="40"/>
      <c r="B214" s="40"/>
      <c r="C214" s="40" t="s">
        <v>1451</v>
      </c>
      <c r="D214" s="40"/>
      <c r="E214" s="40"/>
      <c r="F214" s="40"/>
      <c r="G214" s="40"/>
      <c r="H214" s="40"/>
      <c r="I214" s="40"/>
      <c r="J214" s="40"/>
      <c r="K214" s="40"/>
      <c r="L214" s="40"/>
      <c r="M214" s="40"/>
      <c r="N214" s="40"/>
      <c r="O214" s="40"/>
      <c r="P214" s="40"/>
      <c r="Q214" s="40"/>
      <c r="R214" s="40"/>
      <c r="S214" s="40"/>
      <c r="T214" s="40"/>
      <c r="U214" s="40"/>
      <c r="V214" s="40"/>
      <c r="W214" s="40"/>
      <c r="X214" s="40"/>
      <c r="Y214" s="40"/>
      <c r="Z214" s="40"/>
    </row>
    <row r="215">
      <c r="A215" s="40"/>
      <c r="B215" s="40"/>
      <c r="C215" s="40" t="s">
        <v>1452</v>
      </c>
      <c r="D215" s="40"/>
      <c r="E215" s="40"/>
      <c r="F215" s="40"/>
      <c r="G215" s="40"/>
      <c r="H215" s="40"/>
      <c r="I215" s="40"/>
      <c r="J215" s="40"/>
      <c r="K215" s="40"/>
      <c r="L215" s="40"/>
      <c r="M215" s="40"/>
      <c r="N215" s="40"/>
      <c r="O215" s="40"/>
      <c r="P215" s="40"/>
      <c r="Q215" s="40"/>
      <c r="R215" s="40"/>
      <c r="S215" s="40"/>
      <c r="T215" s="40"/>
      <c r="U215" s="40"/>
      <c r="V215" s="40"/>
      <c r="W215" s="40"/>
      <c r="X215" s="40"/>
      <c r="Y215" s="40"/>
      <c r="Z215" s="40"/>
    </row>
    <row r="216">
      <c r="A216" s="40"/>
      <c r="B216" s="40"/>
      <c r="C216" s="40" t="s">
        <v>1453</v>
      </c>
      <c r="D216" s="40"/>
      <c r="E216" s="40"/>
      <c r="F216" s="40"/>
      <c r="G216" s="40"/>
      <c r="H216" s="40"/>
      <c r="I216" s="40"/>
      <c r="J216" s="40"/>
      <c r="K216" s="40"/>
      <c r="L216" s="40"/>
      <c r="M216" s="40"/>
      <c r="N216" s="40"/>
      <c r="O216" s="40"/>
      <c r="P216" s="40"/>
      <c r="Q216" s="40"/>
      <c r="R216" s="40"/>
      <c r="S216" s="40"/>
      <c r="T216" s="40"/>
      <c r="U216" s="40"/>
      <c r="V216" s="40"/>
      <c r="W216" s="40"/>
      <c r="X216" s="40"/>
      <c r="Y216" s="40"/>
      <c r="Z216" s="40"/>
    </row>
    <row r="217">
      <c r="A217" s="40"/>
      <c r="B217" s="40"/>
      <c r="C217" s="40" t="s">
        <v>1454</v>
      </c>
      <c r="D217" s="40"/>
      <c r="E217" s="40"/>
      <c r="F217" s="40"/>
      <c r="G217" s="40"/>
      <c r="H217" s="40"/>
      <c r="I217" s="40"/>
      <c r="J217" s="40"/>
      <c r="K217" s="40"/>
      <c r="L217" s="40"/>
      <c r="M217" s="40"/>
      <c r="N217" s="40"/>
      <c r="O217" s="40"/>
      <c r="P217" s="40"/>
      <c r="Q217" s="40"/>
      <c r="R217" s="40"/>
      <c r="S217" s="40"/>
      <c r="T217" s="40"/>
      <c r="U217" s="40"/>
      <c r="V217" s="40"/>
      <c r="W217" s="40"/>
      <c r="X217" s="40"/>
      <c r="Y217" s="40"/>
      <c r="Z217" s="40"/>
    </row>
    <row r="218">
      <c r="A218" s="40"/>
      <c r="B218" s="40"/>
      <c r="C218" s="40" t="s">
        <v>1455</v>
      </c>
      <c r="D218" s="40"/>
      <c r="E218" s="40"/>
      <c r="F218" s="40"/>
      <c r="G218" s="40"/>
      <c r="H218" s="40"/>
      <c r="I218" s="40"/>
      <c r="J218" s="40"/>
      <c r="K218" s="40"/>
      <c r="L218" s="40"/>
      <c r="M218" s="40"/>
      <c r="N218" s="40"/>
      <c r="O218" s="40"/>
      <c r="P218" s="40"/>
      <c r="Q218" s="40"/>
      <c r="R218" s="40"/>
      <c r="S218" s="40"/>
      <c r="T218" s="40"/>
      <c r="U218" s="40"/>
      <c r="V218" s="40"/>
      <c r="W218" s="40"/>
      <c r="X218" s="40"/>
      <c r="Y218" s="40"/>
      <c r="Z218" s="40"/>
    </row>
    <row r="219">
      <c r="A219" s="40"/>
      <c r="B219" s="40"/>
      <c r="C219" s="40" t="s">
        <v>1456</v>
      </c>
      <c r="D219" s="40"/>
      <c r="E219" s="40"/>
      <c r="F219" s="40"/>
      <c r="G219" s="40"/>
      <c r="H219" s="40"/>
      <c r="I219" s="40"/>
      <c r="J219" s="40"/>
      <c r="K219" s="40"/>
      <c r="L219" s="40"/>
      <c r="M219" s="40"/>
      <c r="N219" s="40"/>
      <c r="O219" s="40"/>
      <c r="P219" s="40"/>
      <c r="Q219" s="40"/>
      <c r="R219" s="40"/>
      <c r="S219" s="40"/>
      <c r="T219" s="40"/>
      <c r="U219" s="40"/>
      <c r="V219" s="40"/>
      <c r="W219" s="40"/>
      <c r="X219" s="40"/>
      <c r="Y219" s="40"/>
      <c r="Z219" s="40"/>
    </row>
    <row r="220">
      <c r="A220" s="40"/>
      <c r="B220" s="40"/>
      <c r="C220" s="40" t="s">
        <v>1457</v>
      </c>
      <c r="D220" s="40"/>
      <c r="E220" s="40"/>
      <c r="F220" s="40"/>
      <c r="G220" s="40"/>
      <c r="H220" s="40"/>
      <c r="I220" s="40"/>
      <c r="J220" s="40"/>
      <c r="K220" s="40"/>
      <c r="L220" s="40"/>
      <c r="M220" s="40"/>
      <c r="N220" s="40"/>
      <c r="O220" s="40"/>
      <c r="P220" s="40"/>
      <c r="Q220" s="40"/>
      <c r="R220" s="40"/>
      <c r="S220" s="40"/>
      <c r="T220" s="40"/>
      <c r="U220" s="40"/>
      <c r="V220" s="40"/>
      <c r="W220" s="40"/>
      <c r="X220" s="40"/>
      <c r="Y220" s="40"/>
      <c r="Z220" s="40"/>
    </row>
    <row r="221">
      <c r="A221" s="40"/>
      <c r="B221" s="40"/>
      <c r="C221" s="40" t="s">
        <v>1458</v>
      </c>
      <c r="D221" s="40"/>
      <c r="E221" s="40"/>
      <c r="F221" s="40"/>
      <c r="G221" s="40"/>
      <c r="H221" s="40"/>
      <c r="I221" s="40"/>
      <c r="J221" s="40"/>
      <c r="K221" s="40"/>
      <c r="L221" s="40"/>
      <c r="M221" s="40"/>
      <c r="N221" s="40"/>
      <c r="O221" s="40"/>
      <c r="P221" s="40"/>
      <c r="Q221" s="40"/>
      <c r="R221" s="40"/>
      <c r="S221" s="40"/>
      <c r="T221" s="40"/>
      <c r="U221" s="40"/>
      <c r="V221" s="40"/>
      <c r="W221" s="40"/>
      <c r="X221" s="40"/>
      <c r="Y221" s="40"/>
      <c r="Z221" s="40"/>
    </row>
    <row r="222">
      <c r="A222" s="40"/>
      <c r="B222" s="40"/>
      <c r="C222" s="40" t="s">
        <v>1459</v>
      </c>
      <c r="D222" s="40"/>
      <c r="E222" s="40"/>
      <c r="F222" s="40"/>
      <c r="G222" s="40"/>
      <c r="H222" s="40"/>
      <c r="I222" s="40"/>
      <c r="J222" s="40"/>
      <c r="K222" s="40"/>
      <c r="L222" s="40"/>
      <c r="M222" s="40"/>
      <c r="N222" s="40"/>
      <c r="O222" s="40"/>
      <c r="P222" s="40"/>
      <c r="Q222" s="40"/>
      <c r="R222" s="40"/>
      <c r="S222" s="40"/>
      <c r="T222" s="40"/>
      <c r="U222" s="40"/>
      <c r="V222" s="40"/>
      <c r="W222" s="40"/>
      <c r="X222" s="40"/>
      <c r="Y222" s="40"/>
      <c r="Z222" s="40"/>
    </row>
    <row r="223">
      <c r="A223" s="40"/>
      <c r="B223" s="40"/>
      <c r="C223" s="40" t="s">
        <v>1460</v>
      </c>
      <c r="D223" s="40"/>
      <c r="E223" s="40"/>
      <c r="F223" s="40"/>
      <c r="G223" s="40"/>
      <c r="H223" s="40"/>
      <c r="I223" s="40"/>
      <c r="J223" s="40"/>
      <c r="K223" s="40"/>
      <c r="L223" s="40"/>
      <c r="M223" s="40"/>
      <c r="N223" s="40"/>
      <c r="O223" s="40"/>
      <c r="P223" s="40"/>
      <c r="Q223" s="40"/>
      <c r="R223" s="40"/>
      <c r="S223" s="40"/>
      <c r="T223" s="40"/>
      <c r="U223" s="40"/>
      <c r="V223" s="40"/>
      <c r="W223" s="40"/>
      <c r="X223" s="40"/>
      <c r="Y223" s="40"/>
      <c r="Z223" s="40"/>
    </row>
    <row r="224">
      <c r="A224" s="40"/>
      <c r="B224" s="40"/>
      <c r="C224" s="40" t="s">
        <v>1461</v>
      </c>
      <c r="D224" s="40"/>
      <c r="E224" s="40"/>
      <c r="F224" s="40"/>
      <c r="G224" s="40"/>
      <c r="H224" s="40"/>
      <c r="I224" s="40"/>
      <c r="J224" s="40"/>
      <c r="K224" s="40"/>
      <c r="L224" s="40"/>
      <c r="M224" s="40"/>
      <c r="N224" s="40"/>
      <c r="O224" s="40"/>
      <c r="P224" s="40"/>
      <c r="Q224" s="40"/>
      <c r="R224" s="40"/>
      <c r="S224" s="40"/>
      <c r="T224" s="40"/>
      <c r="U224" s="40"/>
      <c r="V224" s="40"/>
      <c r="W224" s="40"/>
      <c r="X224" s="40"/>
      <c r="Y224" s="40"/>
      <c r="Z224" s="40"/>
    </row>
    <row r="225">
      <c r="A225" s="40"/>
      <c r="B225" s="40"/>
      <c r="C225" s="40" t="s">
        <v>1462</v>
      </c>
      <c r="D225" s="40"/>
      <c r="E225" s="40"/>
      <c r="F225" s="40"/>
      <c r="G225" s="40"/>
      <c r="H225" s="40"/>
      <c r="I225" s="40"/>
      <c r="J225" s="40"/>
      <c r="K225" s="40"/>
      <c r="L225" s="40"/>
      <c r="M225" s="40"/>
      <c r="N225" s="40"/>
      <c r="O225" s="40"/>
      <c r="P225" s="40"/>
      <c r="Q225" s="40"/>
      <c r="R225" s="40"/>
      <c r="S225" s="40"/>
      <c r="T225" s="40"/>
      <c r="U225" s="40"/>
      <c r="V225" s="40"/>
      <c r="W225" s="40"/>
      <c r="X225" s="40"/>
      <c r="Y225" s="40"/>
      <c r="Z225" s="40"/>
    </row>
    <row r="226">
      <c r="A226" s="40"/>
      <c r="B226" s="40"/>
      <c r="C226" s="40" t="s">
        <v>1463</v>
      </c>
      <c r="D226" s="40"/>
      <c r="E226" s="40"/>
      <c r="F226" s="40"/>
      <c r="G226" s="40"/>
      <c r="H226" s="40"/>
      <c r="I226" s="40"/>
      <c r="J226" s="40"/>
      <c r="K226" s="40"/>
      <c r="L226" s="40"/>
      <c r="M226" s="40"/>
      <c r="N226" s="40"/>
      <c r="O226" s="40"/>
      <c r="P226" s="40"/>
      <c r="Q226" s="40"/>
      <c r="R226" s="40"/>
      <c r="S226" s="40"/>
      <c r="T226" s="40"/>
      <c r="U226" s="40"/>
      <c r="V226" s="40"/>
      <c r="W226" s="40"/>
      <c r="X226" s="40"/>
      <c r="Y226" s="40"/>
      <c r="Z226" s="40"/>
    </row>
    <row r="227">
      <c r="A227" s="40"/>
      <c r="B227" s="40"/>
      <c r="C227" s="40" t="s">
        <v>1464</v>
      </c>
      <c r="D227" s="40"/>
      <c r="E227" s="40"/>
      <c r="F227" s="40"/>
      <c r="G227" s="40"/>
      <c r="H227" s="40"/>
      <c r="I227" s="40"/>
      <c r="J227" s="40"/>
      <c r="K227" s="40"/>
      <c r="L227" s="40"/>
      <c r="M227" s="40"/>
      <c r="N227" s="40"/>
      <c r="O227" s="40"/>
      <c r="P227" s="40"/>
      <c r="Q227" s="40"/>
      <c r="R227" s="40"/>
      <c r="S227" s="40"/>
      <c r="T227" s="40"/>
      <c r="U227" s="40"/>
      <c r="V227" s="40"/>
      <c r="W227" s="40"/>
      <c r="X227" s="40"/>
      <c r="Y227" s="40"/>
      <c r="Z227" s="40"/>
    </row>
    <row r="228">
      <c r="A228" s="40"/>
      <c r="B228" s="40"/>
      <c r="C228" s="40" t="s">
        <v>1465</v>
      </c>
      <c r="D228" s="40"/>
      <c r="E228" s="40"/>
      <c r="F228" s="40"/>
      <c r="G228" s="40"/>
      <c r="H228" s="40"/>
      <c r="I228" s="40"/>
      <c r="J228" s="40"/>
      <c r="K228" s="40"/>
      <c r="L228" s="40"/>
      <c r="M228" s="40"/>
      <c r="N228" s="40"/>
      <c r="O228" s="40"/>
      <c r="P228" s="40"/>
      <c r="Q228" s="40"/>
      <c r="R228" s="40"/>
      <c r="S228" s="40"/>
      <c r="T228" s="40"/>
      <c r="U228" s="40"/>
      <c r="V228" s="40"/>
      <c r="W228" s="40"/>
      <c r="X228" s="40"/>
      <c r="Y228" s="40"/>
      <c r="Z228" s="40"/>
    </row>
    <row r="229">
      <c r="A229" s="40"/>
      <c r="B229" s="40"/>
      <c r="C229" s="40" t="s">
        <v>1466</v>
      </c>
      <c r="D229" s="40"/>
      <c r="E229" s="40"/>
      <c r="F229" s="40"/>
      <c r="G229" s="40"/>
      <c r="H229" s="40"/>
      <c r="I229" s="40"/>
      <c r="J229" s="40"/>
      <c r="K229" s="40"/>
      <c r="L229" s="40"/>
      <c r="M229" s="40"/>
      <c r="N229" s="40"/>
      <c r="O229" s="40"/>
      <c r="P229" s="40"/>
      <c r="Q229" s="40"/>
      <c r="R229" s="40"/>
      <c r="S229" s="40"/>
      <c r="T229" s="40"/>
      <c r="U229" s="40"/>
      <c r="V229" s="40"/>
      <c r="W229" s="40"/>
      <c r="X229" s="40"/>
      <c r="Y229" s="40"/>
      <c r="Z229" s="40"/>
    </row>
    <row r="230">
      <c r="A230" s="40"/>
      <c r="B230" s="40"/>
      <c r="C230" s="40" t="s">
        <v>1467</v>
      </c>
      <c r="D230" s="40"/>
      <c r="E230" s="40"/>
      <c r="F230" s="40"/>
      <c r="G230" s="40"/>
      <c r="H230" s="40"/>
      <c r="I230" s="40"/>
      <c r="J230" s="40"/>
      <c r="K230" s="40"/>
      <c r="L230" s="40"/>
      <c r="M230" s="40"/>
      <c r="N230" s="40"/>
      <c r="O230" s="40"/>
      <c r="P230" s="40"/>
      <c r="Q230" s="40"/>
      <c r="R230" s="40"/>
      <c r="S230" s="40"/>
      <c r="T230" s="40"/>
      <c r="U230" s="40"/>
      <c r="V230" s="40"/>
      <c r="W230" s="40"/>
      <c r="X230" s="40"/>
      <c r="Y230" s="40"/>
      <c r="Z230" s="40"/>
    </row>
    <row r="231">
      <c r="A231" s="40"/>
      <c r="B231" s="40"/>
      <c r="C231" s="40" t="s">
        <v>1468</v>
      </c>
      <c r="D231" s="40"/>
      <c r="E231" s="40"/>
      <c r="F231" s="40"/>
      <c r="G231" s="40"/>
      <c r="H231" s="40"/>
      <c r="I231" s="40"/>
      <c r="J231" s="40"/>
      <c r="K231" s="40"/>
      <c r="L231" s="40"/>
      <c r="M231" s="40"/>
      <c r="N231" s="40"/>
      <c r="O231" s="40"/>
      <c r="P231" s="40"/>
      <c r="Q231" s="40"/>
      <c r="R231" s="40"/>
      <c r="S231" s="40"/>
      <c r="T231" s="40"/>
      <c r="U231" s="40"/>
      <c r="V231" s="40"/>
      <c r="W231" s="40"/>
      <c r="X231" s="40"/>
      <c r="Y231" s="40"/>
      <c r="Z231" s="40"/>
    </row>
    <row r="232">
      <c r="A232" s="40"/>
      <c r="B232" s="40"/>
      <c r="C232" s="40" t="s">
        <v>1469</v>
      </c>
      <c r="D232" s="40"/>
      <c r="E232" s="40"/>
      <c r="F232" s="40"/>
      <c r="G232" s="40"/>
      <c r="H232" s="40"/>
      <c r="I232" s="40"/>
      <c r="J232" s="40"/>
      <c r="K232" s="40"/>
      <c r="L232" s="40"/>
      <c r="M232" s="40"/>
      <c r="N232" s="40"/>
      <c r="O232" s="40"/>
      <c r="P232" s="40"/>
      <c r="Q232" s="40"/>
      <c r="R232" s="40"/>
      <c r="S232" s="40"/>
      <c r="T232" s="40"/>
      <c r="U232" s="40"/>
      <c r="V232" s="40"/>
      <c r="W232" s="40"/>
      <c r="X232" s="40"/>
      <c r="Y232" s="40"/>
      <c r="Z232" s="40"/>
    </row>
    <row r="233">
      <c r="A233" s="40"/>
      <c r="B233" s="40"/>
      <c r="C233" s="40" t="s">
        <v>1470</v>
      </c>
      <c r="D233" s="40"/>
      <c r="E233" s="40"/>
      <c r="F233" s="40"/>
      <c r="G233" s="40"/>
      <c r="H233" s="40"/>
      <c r="I233" s="40"/>
      <c r="J233" s="40"/>
      <c r="K233" s="40"/>
      <c r="L233" s="40"/>
      <c r="M233" s="40"/>
      <c r="N233" s="40"/>
      <c r="O233" s="40"/>
      <c r="P233" s="40"/>
      <c r="Q233" s="40"/>
      <c r="R233" s="40"/>
      <c r="S233" s="40"/>
      <c r="T233" s="40"/>
      <c r="U233" s="40"/>
      <c r="V233" s="40"/>
      <c r="W233" s="40"/>
      <c r="X233" s="40"/>
      <c r="Y233" s="40"/>
      <c r="Z233" s="40"/>
    </row>
    <row r="234">
      <c r="A234" s="40"/>
      <c r="B234" s="40"/>
      <c r="C234" s="40" t="s">
        <v>1471</v>
      </c>
      <c r="D234" s="40"/>
      <c r="E234" s="40"/>
      <c r="F234" s="40"/>
      <c r="G234" s="40"/>
      <c r="H234" s="40"/>
      <c r="I234" s="40"/>
      <c r="J234" s="40"/>
      <c r="K234" s="40"/>
      <c r="L234" s="40"/>
      <c r="M234" s="40"/>
      <c r="N234" s="40"/>
      <c r="O234" s="40"/>
      <c r="P234" s="40"/>
      <c r="Q234" s="40"/>
      <c r="R234" s="40"/>
      <c r="S234" s="40"/>
      <c r="T234" s="40"/>
      <c r="U234" s="40"/>
      <c r="V234" s="40"/>
      <c r="W234" s="40"/>
      <c r="X234" s="40"/>
      <c r="Y234" s="40"/>
      <c r="Z234" s="40"/>
    </row>
    <row r="235">
      <c r="A235" s="40"/>
      <c r="B235" s="40"/>
      <c r="C235" s="40" t="s">
        <v>1472</v>
      </c>
      <c r="D235" s="40"/>
      <c r="E235" s="40"/>
      <c r="F235" s="40"/>
      <c r="G235" s="40"/>
      <c r="H235" s="40"/>
      <c r="I235" s="40"/>
      <c r="J235" s="40"/>
      <c r="K235" s="40"/>
      <c r="L235" s="40"/>
      <c r="M235" s="40"/>
      <c r="N235" s="40"/>
      <c r="O235" s="40"/>
      <c r="P235" s="40"/>
      <c r="Q235" s="40"/>
      <c r="R235" s="40"/>
      <c r="S235" s="40"/>
      <c r="T235" s="40"/>
      <c r="U235" s="40"/>
      <c r="V235" s="40"/>
      <c r="W235" s="40"/>
      <c r="X235" s="40"/>
      <c r="Y235" s="40"/>
      <c r="Z235" s="40"/>
    </row>
    <row r="236">
      <c r="A236" s="40"/>
      <c r="B236" s="40"/>
      <c r="C236" s="40" t="s">
        <v>1473</v>
      </c>
      <c r="D236" s="40"/>
      <c r="E236" s="40"/>
      <c r="F236" s="40"/>
      <c r="G236" s="40"/>
      <c r="H236" s="40"/>
      <c r="I236" s="40"/>
      <c r="J236" s="40"/>
      <c r="K236" s="40"/>
      <c r="L236" s="40"/>
      <c r="M236" s="40"/>
      <c r="N236" s="40"/>
      <c r="O236" s="40"/>
      <c r="P236" s="40"/>
      <c r="Q236" s="40"/>
      <c r="R236" s="40"/>
      <c r="S236" s="40"/>
      <c r="T236" s="40"/>
      <c r="U236" s="40"/>
      <c r="V236" s="40"/>
      <c r="W236" s="40"/>
      <c r="X236" s="40"/>
      <c r="Y236" s="40"/>
      <c r="Z236" s="40"/>
    </row>
    <row r="237">
      <c r="A237" s="40"/>
      <c r="B237" s="40"/>
      <c r="C237" s="40" t="s">
        <v>1474</v>
      </c>
      <c r="D237" s="40"/>
      <c r="E237" s="40"/>
      <c r="F237" s="40"/>
      <c r="G237" s="40"/>
      <c r="H237" s="40"/>
      <c r="I237" s="40"/>
      <c r="J237" s="40"/>
      <c r="K237" s="40"/>
      <c r="L237" s="40"/>
      <c r="M237" s="40"/>
      <c r="N237" s="40"/>
      <c r="O237" s="40"/>
      <c r="P237" s="40"/>
      <c r="Q237" s="40"/>
      <c r="R237" s="40"/>
      <c r="S237" s="40"/>
      <c r="T237" s="40"/>
      <c r="U237" s="40"/>
      <c r="V237" s="40"/>
      <c r="W237" s="40"/>
      <c r="X237" s="40"/>
      <c r="Y237" s="40"/>
      <c r="Z237" s="40"/>
    </row>
    <row r="238">
      <c r="A238" s="40"/>
      <c r="B238" s="40"/>
      <c r="C238" s="40" t="s">
        <v>1475</v>
      </c>
      <c r="D238" s="40"/>
      <c r="E238" s="40"/>
      <c r="F238" s="40"/>
      <c r="G238" s="40"/>
      <c r="H238" s="40"/>
      <c r="I238" s="40"/>
      <c r="J238" s="40"/>
      <c r="K238" s="40"/>
      <c r="L238" s="40"/>
      <c r="M238" s="40"/>
      <c r="N238" s="40"/>
      <c r="O238" s="40"/>
      <c r="P238" s="40"/>
      <c r="Q238" s="40"/>
      <c r="R238" s="40"/>
      <c r="S238" s="40"/>
      <c r="T238" s="40"/>
      <c r="U238" s="40"/>
      <c r="V238" s="40"/>
      <c r="W238" s="40"/>
      <c r="X238" s="40"/>
      <c r="Y238" s="40"/>
      <c r="Z238" s="40"/>
    </row>
    <row r="239">
      <c r="A239" s="40"/>
      <c r="B239" s="40"/>
      <c r="C239" s="40" t="s">
        <v>1476</v>
      </c>
      <c r="D239" s="40"/>
      <c r="E239" s="40"/>
      <c r="F239" s="40"/>
      <c r="G239" s="40"/>
      <c r="H239" s="40"/>
      <c r="I239" s="40"/>
      <c r="J239" s="40"/>
      <c r="K239" s="40"/>
      <c r="L239" s="40"/>
      <c r="M239" s="40"/>
      <c r="N239" s="40"/>
      <c r="O239" s="40"/>
      <c r="P239" s="40"/>
      <c r="Q239" s="40"/>
      <c r="R239" s="40"/>
      <c r="S239" s="40"/>
      <c r="T239" s="40"/>
      <c r="U239" s="40"/>
      <c r="V239" s="40"/>
      <c r="W239" s="40"/>
      <c r="X239" s="40"/>
      <c r="Y239" s="40"/>
      <c r="Z239" s="40"/>
    </row>
    <row r="240">
      <c r="A240" s="40"/>
      <c r="B240" s="40"/>
      <c r="C240" s="40" t="s">
        <v>1477</v>
      </c>
      <c r="D240" s="40"/>
      <c r="E240" s="40"/>
      <c r="F240" s="40"/>
      <c r="G240" s="40"/>
      <c r="H240" s="40"/>
      <c r="I240" s="40"/>
      <c r="J240" s="40"/>
      <c r="K240" s="40"/>
      <c r="L240" s="40"/>
      <c r="M240" s="40"/>
      <c r="N240" s="40"/>
      <c r="O240" s="40"/>
      <c r="P240" s="40"/>
      <c r="Q240" s="40"/>
      <c r="R240" s="40"/>
      <c r="S240" s="40"/>
      <c r="T240" s="40"/>
      <c r="U240" s="40"/>
      <c r="V240" s="40"/>
      <c r="W240" s="40"/>
      <c r="X240" s="40"/>
      <c r="Y240" s="40"/>
      <c r="Z240" s="40"/>
    </row>
    <row r="241">
      <c r="A241" s="40"/>
      <c r="B241" s="40"/>
      <c r="C241" s="40" t="s">
        <v>1478</v>
      </c>
      <c r="D241" s="40"/>
      <c r="E241" s="40"/>
      <c r="F241" s="40"/>
      <c r="G241" s="40"/>
      <c r="H241" s="40"/>
      <c r="I241" s="40"/>
      <c r="J241" s="40"/>
      <c r="K241" s="40"/>
      <c r="L241" s="40"/>
      <c r="M241" s="40"/>
      <c r="N241" s="40"/>
      <c r="O241" s="40"/>
      <c r="P241" s="40"/>
      <c r="Q241" s="40"/>
      <c r="R241" s="40"/>
      <c r="S241" s="40"/>
      <c r="T241" s="40"/>
      <c r="U241" s="40"/>
      <c r="V241" s="40"/>
      <c r="W241" s="40"/>
      <c r="X241" s="40"/>
      <c r="Y241" s="40"/>
      <c r="Z241" s="40"/>
    </row>
    <row r="242">
      <c r="A242" s="40"/>
      <c r="B242" s="40"/>
      <c r="C242" s="40" t="s">
        <v>1479</v>
      </c>
      <c r="D242" s="40"/>
      <c r="E242" s="40"/>
      <c r="F242" s="40"/>
      <c r="G242" s="40"/>
      <c r="H242" s="40"/>
      <c r="I242" s="40"/>
      <c r="J242" s="40"/>
      <c r="K242" s="40"/>
      <c r="L242" s="40"/>
      <c r="M242" s="40"/>
      <c r="N242" s="40"/>
      <c r="O242" s="40"/>
      <c r="P242" s="40"/>
      <c r="Q242" s="40"/>
      <c r="R242" s="40"/>
      <c r="S242" s="40"/>
      <c r="T242" s="40"/>
      <c r="U242" s="40"/>
      <c r="V242" s="40"/>
      <c r="W242" s="40"/>
      <c r="X242" s="40"/>
      <c r="Y242" s="40"/>
      <c r="Z242" s="40"/>
    </row>
    <row r="243">
      <c r="A243" s="40"/>
      <c r="B243" s="40"/>
      <c r="C243" s="40" t="s">
        <v>1480</v>
      </c>
      <c r="D243" s="40"/>
      <c r="E243" s="40"/>
      <c r="F243" s="40"/>
      <c r="G243" s="40"/>
      <c r="H243" s="40"/>
      <c r="I243" s="40"/>
      <c r="J243" s="40"/>
      <c r="K243" s="40"/>
      <c r="L243" s="40"/>
      <c r="M243" s="40"/>
      <c r="N243" s="40"/>
      <c r="O243" s="40"/>
      <c r="P243" s="40"/>
      <c r="Q243" s="40"/>
      <c r="R243" s="40"/>
      <c r="S243" s="40"/>
      <c r="T243" s="40"/>
      <c r="U243" s="40"/>
      <c r="V243" s="40"/>
      <c r="W243" s="40"/>
      <c r="X243" s="40"/>
      <c r="Y243" s="40"/>
      <c r="Z243" s="40"/>
    </row>
    <row r="244">
      <c r="A244" s="40"/>
      <c r="B244" s="40"/>
      <c r="C244" s="40" t="s">
        <v>1481</v>
      </c>
      <c r="D244" s="40"/>
      <c r="E244" s="40"/>
      <c r="F244" s="40"/>
      <c r="G244" s="40"/>
      <c r="H244" s="40"/>
      <c r="I244" s="40"/>
      <c r="J244" s="40"/>
      <c r="K244" s="40"/>
      <c r="L244" s="40"/>
      <c r="M244" s="40"/>
      <c r="N244" s="40"/>
      <c r="O244" s="40"/>
      <c r="P244" s="40"/>
      <c r="Q244" s="40"/>
      <c r="R244" s="40"/>
      <c r="S244" s="40"/>
      <c r="T244" s="40"/>
      <c r="U244" s="40"/>
      <c r="V244" s="40"/>
      <c r="W244" s="40"/>
      <c r="X244" s="40"/>
      <c r="Y244" s="40"/>
      <c r="Z244" s="40"/>
    </row>
    <row r="245">
      <c r="A245" s="40"/>
      <c r="B245" s="40"/>
      <c r="C245" s="40" t="s">
        <v>1482</v>
      </c>
      <c r="D245" s="40"/>
      <c r="E245" s="40"/>
      <c r="F245" s="40"/>
      <c r="G245" s="40"/>
      <c r="H245" s="40"/>
      <c r="I245" s="40"/>
      <c r="J245" s="40"/>
      <c r="K245" s="40"/>
      <c r="L245" s="40"/>
      <c r="M245" s="40"/>
      <c r="N245" s="40"/>
      <c r="O245" s="40"/>
      <c r="P245" s="40"/>
      <c r="Q245" s="40"/>
      <c r="R245" s="40"/>
      <c r="S245" s="40"/>
      <c r="T245" s="40"/>
      <c r="U245" s="40"/>
      <c r="V245" s="40"/>
      <c r="W245" s="40"/>
      <c r="X245" s="40"/>
      <c r="Y245" s="40"/>
      <c r="Z245" s="40"/>
    </row>
    <row r="246">
      <c r="A246" s="40"/>
      <c r="B246" s="40"/>
      <c r="C246" s="40" t="s">
        <v>1483</v>
      </c>
      <c r="D246" s="40"/>
      <c r="E246" s="40"/>
      <c r="F246" s="40"/>
      <c r="G246" s="40"/>
      <c r="H246" s="40"/>
      <c r="I246" s="40"/>
      <c r="J246" s="40"/>
      <c r="K246" s="40"/>
      <c r="L246" s="40"/>
      <c r="M246" s="40"/>
      <c r="N246" s="40"/>
      <c r="O246" s="40"/>
      <c r="P246" s="40"/>
      <c r="Q246" s="40"/>
      <c r="R246" s="40"/>
      <c r="S246" s="40"/>
      <c r="T246" s="40"/>
      <c r="U246" s="40"/>
      <c r="V246" s="40"/>
      <c r="W246" s="40"/>
      <c r="X246" s="40"/>
      <c r="Y246" s="40"/>
      <c r="Z246" s="40"/>
    </row>
    <row r="247">
      <c r="A247" s="40"/>
      <c r="B247" s="40"/>
      <c r="C247" s="40" t="s">
        <v>1484</v>
      </c>
      <c r="D247" s="40"/>
      <c r="E247" s="40"/>
      <c r="F247" s="40"/>
      <c r="G247" s="40"/>
      <c r="H247" s="40"/>
      <c r="I247" s="40"/>
      <c r="J247" s="40"/>
      <c r="K247" s="40"/>
      <c r="L247" s="40"/>
      <c r="M247" s="40"/>
      <c r="N247" s="40"/>
      <c r="O247" s="40"/>
      <c r="P247" s="40"/>
      <c r="Q247" s="40"/>
      <c r="R247" s="40"/>
      <c r="S247" s="40"/>
      <c r="T247" s="40"/>
      <c r="U247" s="40"/>
      <c r="V247" s="40"/>
      <c r="W247" s="40"/>
      <c r="X247" s="40"/>
      <c r="Y247" s="40"/>
      <c r="Z247" s="40"/>
    </row>
    <row r="248">
      <c r="A248" s="40"/>
      <c r="B248" s="40"/>
      <c r="C248" s="40" t="s">
        <v>1485</v>
      </c>
      <c r="D248" s="40"/>
      <c r="E248" s="40"/>
      <c r="F248" s="40"/>
      <c r="G248" s="40"/>
      <c r="H248" s="40"/>
      <c r="I248" s="40"/>
      <c r="J248" s="40"/>
      <c r="K248" s="40"/>
      <c r="L248" s="40"/>
      <c r="M248" s="40"/>
      <c r="N248" s="40"/>
      <c r="O248" s="40"/>
      <c r="P248" s="40"/>
      <c r="Q248" s="40"/>
      <c r="R248" s="40"/>
      <c r="S248" s="40"/>
      <c r="T248" s="40"/>
      <c r="U248" s="40"/>
      <c r="V248" s="40"/>
      <c r="W248" s="40"/>
      <c r="X248" s="40"/>
      <c r="Y248" s="40"/>
      <c r="Z248" s="40"/>
    </row>
    <row r="249">
      <c r="A249" s="40"/>
      <c r="B249" s="40"/>
      <c r="C249" s="40" t="s">
        <v>1486</v>
      </c>
      <c r="D249" s="40"/>
      <c r="E249" s="40"/>
      <c r="F249" s="40"/>
      <c r="G249" s="40"/>
      <c r="H249" s="40"/>
      <c r="I249" s="40"/>
      <c r="J249" s="40"/>
      <c r="K249" s="40"/>
      <c r="L249" s="40"/>
      <c r="M249" s="40"/>
      <c r="N249" s="40"/>
      <c r="O249" s="40"/>
      <c r="P249" s="40"/>
      <c r="Q249" s="40"/>
      <c r="R249" s="40"/>
      <c r="S249" s="40"/>
      <c r="T249" s="40"/>
      <c r="U249" s="40"/>
      <c r="V249" s="40"/>
      <c r="W249" s="40"/>
      <c r="X249" s="40"/>
      <c r="Y249" s="40"/>
      <c r="Z249" s="40"/>
    </row>
    <row r="250">
      <c r="A250" s="40"/>
      <c r="B250" s="40"/>
      <c r="C250" s="40" t="s">
        <v>1487</v>
      </c>
      <c r="D250" s="40"/>
      <c r="E250" s="40"/>
      <c r="F250" s="40"/>
      <c r="G250" s="40"/>
      <c r="H250" s="40"/>
      <c r="I250" s="40"/>
      <c r="J250" s="40"/>
      <c r="K250" s="40"/>
      <c r="L250" s="40"/>
      <c r="M250" s="40"/>
      <c r="N250" s="40"/>
      <c r="O250" s="40"/>
      <c r="P250" s="40"/>
      <c r="Q250" s="40"/>
      <c r="R250" s="40"/>
      <c r="S250" s="40"/>
      <c r="T250" s="40"/>
      <c r="U250" s="40"/>
      <c r="V250" s="40"/>
      <c r="W250" s="40"/>
      <c r="X250" s="40"/>
      <c r="Y250" s="40"/>
      <c r="Z250" s="40"/>
    </row>
    <row r="251">
      <c r="A251" s="40"/>
      <c r="B251" s="40"/>
      <c r="C251" s="40" t="s">
        <v>1488</v>
      </c>
      <c r="D251" s="40"/>
      <c r="E251" s="40"/>
      <c r="F251" s="40"/>
      <c r="G251" s="40"/>
      <c r="H251" s="40"/>
      <c r="I251" s="40"/>
      <c r="J251" s="40"/>
      <c r="K251" s="40"/>
      <c r="L251" s="40"/>
      <c r="M251" s="40"/>
      <c r="N251" s="40"/>
      <c r="O251" s="40"/>
      <c r="P251" s="40"/>
      <c r="Q251" s="40"/>
      <c r="R251" s="40"/>
      <c r="S251" s="40"/>
      <c r="T251" s="40"/>
      <c r="U251" s="40"/>
      <c r="V251" s="40"/>
      <c r="W251" s="40"/>
      <c r="X251" s="40"/>
      <c r="Y251" s="40"/>
      <c r="Z251" s="40"/>
    </row>
    <row r="252">
      <c r="A252" s="40"/>
      <c r="B252" s="40"/>
      <c r="C252" s="40" t="s">
        <v>1489</v>
      </c>
      <c r="D252" s="40"/>
      <c r="E252" s="40"/>
      <c r="F252" s="40"/>
      <c r="G252" s="40"/>
      <c r="H252" s="40"/>
      <c r="I252" s="40"/>
      <c r="J252" s="40"/>
      <c r="K252" s="40"/>
      <c r="L252" s="40"/>
      <c r="M252" s="40"/>
      <c r="N252" s="40"/>
      <c r="O252" s="40"/>
      <c r="P252" s="40"/>
      <c r="Q252" s="40"/>
      <c r="R252" s="40"/>
      <c r="S252" s="40"/>
      <c r="T252" s="40"/>
      <c r="U252" s="40"/>
      <c r="V252" s="40"/>
      <c r="W252" s="40"/>
      <c r="X252" s="40"/>
      <c r="Y252" s="40"/>
      <c r="Z252" s="40"/>
    </row>
    <row r="253">
      <c r="A253" s="40"/>
      <c r="B253" s="40"/>
      <c r="C253" s="40" t="s">
        <v>1490</v>
      </c>
      <c r="D253" s="40"/>
      <c r="E253" s="40"/>
      <c r="F253" s="40"/>
      <c r="G253" s="40"/>
      <c r="H253" s="40"/>
      <c r="I253" s="40"/>
      <c r="J253" s="40"/>
      <c r="K253" s="40"/>
      <c r="L253" s="40"/>
      <c r="M253" s="40"/>
      <c r="N253" s="40"/>
      <c r="O253" s="40"/>
      <c r="P253" s="40"/>
      <c r="Q253" s="40"/>
      <c r="R253" s="40"/>
      <c r="S253" s="40"/>
      <c r="T253" s="40"/>
      <c r="U253" s="40"/>
      <c r="V253" s="40"/>
      <c r="W253" s="40"/>
      <c r="X253" s="40"/>
      <c r="Y253" s="40"/>
      <c r="Z253" s="40"/>
    </row>
    <row r="254">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row>
    <row r="255">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row>
    <row r="256">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row>
    <row r="257">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row>
    <row r="258">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row>
    <row r="259">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row>
    <row r="260">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row>
    <row r="261">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row>
    <row r="262">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row>
    <row r="263">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row>
    <row r="264">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row>
    <row r="265">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row>
    <row r="266">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row>
    <row r="267">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row>
    <row r="268">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row>
    <row r="269">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row>
    <row r="270">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row>
    <row r="271">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row>
    <row r="272">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row>
    <row r="273">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row>
    <row r="274">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row>
    <row r="275">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row>
    <row r="276">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row>
    <row r="277">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row>
    <row r="278">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row>
    <row r="279">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row>
    <row r="280">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row>
    <row r="281">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row>
    <row r="282">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row>
    <row r="283">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row>
    <row r="284">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row>
    <row r="285">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row>
    <row r="286">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row>
    <row r="287">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row>
    <row r="288">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row>
    <row r="289">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row>
    <row r="290">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row>
    <row r="291">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row>
    <row r="292">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row>
    <row r="293">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row>
    <row r="294">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row>
    <row r="295">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row>
    <row r="296">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row>
    <row r="297">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row>
    <row r="298">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row>
    <row r="299">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row>
    <row r="300">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row>
    <row r="301">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row>
    <row r="302">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row>
    <row r="303">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row>
    <row r="304">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row>
    <row r="305">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row>
    <row r="306">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row>
    <row r="307">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row>
    <row r="308">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row>
    <row r="309">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row>
    <row r="310">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row>
    <row r="311">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row>
    <row r="312">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row>
    <row r="313">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row>
    <row r="314">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row>
    <row r="315">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row>
    <row r="316">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row>
    <row r="317">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row>
    <row r="318">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row>
    <row r="319">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row>
    <row r="320">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row>
    <row r="321">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row>
    <row r="322">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row>
    <row r="323">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row>
    <row r="324">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row>
    <row r="325">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row>
    <row r="326">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row>
    <row r="327">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row>
    <row r="328">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row>
    <row r="329">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row>
    <row r="330">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row>
    <row r="331">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row>
    <row r="332">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row>
    <row r="333">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row>
    <row r="334">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row>
    <row r="335">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row>
    <row r="336">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row>
    <row r="337">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row>
    <row r="338">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row>
    <row r="339">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row>
    <row r="340">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row>
    <row r="341">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row>
    <row r="342">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row>
    <row r="343">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row>
    <row r="344">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row>
    <row r="345">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row>
    <row r="346">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row>
    <row r="347">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row>
    <row r="348">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row>
    <row r="349">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row>
    <row r="350">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row>
    <row r="351">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row>
    <row r="352">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row>
    <row r="353">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row>
    <row r="354">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row>
    <row r="355">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row>
    <row r="356">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row>
    <row r="357">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row>
    <row r="358">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row>
    <row r="359">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row>
    <row r="360">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row>
    <row r="361">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row>
    <row r="362">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row>
    <row r="363">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row>
    <row r="364">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row>
    <row r="365">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row>
    <row r="366">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row>
    <row r="367">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row>
    <row r="368">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row>
    <row r="369">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row>
    <row r="370">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row>
    <row r="371">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row>
    <row r="372">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row>
    <row r="373">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row>
    <row r="374">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row>
    <row r="375">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row>
    <row r="376">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row>
    <row r="377">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row>
    <row r="378">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row>
    <row r="379">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row>
    <row r="380">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row>
    <row r="381">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row>
    <row r="382">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row>
    <row r="383">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row>
    <row r="384">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row>
    <row r="385">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row>
    <row r="386">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row>
    <row r="387">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row>
    <row r="388">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row>
    <row r="389">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row>
    <row r="390">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row>
    <row r="391">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row>
    <row r="392">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row>
    <row r="393">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row>
    <row r="394">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row>
    <row r="395">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row>
    <row r="396">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row>
    <row r="397">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row>
    <row r="398">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row>
    <row r="399">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row>
    <row r="400">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row>
    <row r="401">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row>
    <row r="402">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row>
    <row r="403">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row>
    <row r="404">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row>
    <row r="405">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row>
    <row r="406">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row>
    <row r="407">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row>
    <row r="408">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row>
    <row r="409">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row>
    <row r="410">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row>
    <row r="411">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row>
    <row r="412">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row>
    <row r="413">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row>
    <row r="414">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row>
    <row r="415">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row>
    <row r="416">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row>
    <row r="417">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row>
    <row r="418">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row>
    <row r="419">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row>
    <row r="420">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row>
    <row r="421">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row>
    <row r="422">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row>
    <row r="423">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row>
    <row r="424">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row>
    <row r="425">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row>
    <row r="426">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row>
    <row r="427">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row>
    <row r="428">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row>
    <row r="429">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row>
    <row r="430">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row>
    <row r="431">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row>
    <row r="432">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row>
    <row r="433">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row>
    <row r="434">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row>
    <row r="435">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row>
    <row r="436">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row>
    <row r="437">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row>
    <row r="438">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row>
    <row r="439">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row>
    <row r="440">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row>
    <row r="441">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row>
    <row r="442">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row>
    <row r="443">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row>
    <row r="444">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row>
    <row r="445">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row>
    <row r="446">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row>
    <row r="447">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row>
    <row r="448">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row>
    <row r="449">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row>
    <row r="450">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row>
    <row r="451">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row>
    <row r="452">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row>
    <row r="453">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row>
    <row r="454">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row>
    <row r="455">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row>
    <row r="456">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row>
    <row r="457">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row>
    <row r="458">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row>
    <row r="459">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row>
    <row r="460">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row>
    <row r="461">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row>
    <row r="462">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row>
    <row r="463">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row>
    <row r="464">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row>
    <row r="465">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row>
    <row r="466">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row>
    <row r="467">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row>
    <row r="468">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row>
    <row r="469">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row>
    <row r="470">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row>
    <row r="471">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row>
    <row r="472">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row>
    <row r="473">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row>
    <row r="474">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row>
    <row r="475">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row>
    <row r="476">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row>
    <row r="477">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row>
    <row r="478">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row>
    <row r="479">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row>
    <row r="480">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row>
    <row r="481">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row>
    <row r="482">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row>
    <row r="483">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row>
    <row r="484">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row>
    <row r="485">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row>
    <row r="486">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row>
    <row r="487">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row>
    <row r="488">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row>
    <row r="489">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row>
    <row r="490">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row>
    <row r="491">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row>
    <row r="492">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row>
    <row r="493">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row>
    <row r="494">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row>
    <row r="495">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row>
    <row r="496">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row>
    <row r="497">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row>
    <row r="498">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row>
    <row r="499">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row>
    <row r="500">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row>
    <row r="501">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row>
    <row r="502">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row>
    <row r="503">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row>
    <row r="504">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row>
    <row r="505">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row>
    <row r="506">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row>
    <row r="507">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row>
    <row r="508">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row>
    <row r="509">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row>
    <row r="510">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row>
    <row r="511">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row>
    <row r="512">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row>
    <row r="513">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row>
    <row r="514">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row>
    <row r="515">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row>
    <row r="516">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row>
    <row r="517">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row>
    <row r="518">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row>
    <row r="519">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row>
    <row r="520">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row>
    <row r="521">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row>
    <row r="522">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row>
    <row r="523">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row>
    <row r="524">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row>
    <row r="525">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row>
    <row r="526">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row>
    <row r="527">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row>
    <row r="528">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row>
    <row r="529">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row>
    <row r="530">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row>
    <row r="531">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row>
    <row r="532">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row>
    <row r="533">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row>
    <row r="534">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row>
    <row r="535">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row>
    <row r="536">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row>
    <row r="537">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row>
    <row r="538">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row>
    <row r="539">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row>
    <row r="540">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row>
    <row r="541">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row>
    <row r="542">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row>
    <row r="543">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row>
    <row r="544">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row>
    <row r="545">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row>
    <row r="546">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row>
    <row r="547">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row>
    <row r="548">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row>
    <row r="549">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row>
    <row r="550">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row>
    <row r="551">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row>
    <row r="552">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row>
    <row r="553">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row>
    <row r="554">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row>
    <row r="555">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row>
    <row r="556">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row>
    <row r="557">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row>
    <row r="558">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row>
    <row r="559">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row>
    <row r="560">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row>
    <row r="561">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row>
    <row r="562">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row>
    <row r="563">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row>
    <row r="564">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row>
    <row r="565">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row>
    <row r="566">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row>
    <row r="567">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row>
    <row r="568">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row>
    <row r="569">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row>
    <row r="570">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row>
    <row r="571">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row>
    <row r="572">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row>
    <row r="573">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row>
    <row r="574">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row>
    <row r="575">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row>
    <row r="576">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row>
    <row r="577">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row>
    <row r="578">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row>
    <row r="579">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row>
    <row r="580">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row>
    <row r="581">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row>
    <row r="582">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row>
    <row r="583">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row>
    <row r="584">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row>
    <row r="585">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row>
    <row r="586">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row>
    <row r="587">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row>
    <row r="588">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row>
    <row r="589">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row>
    <row r="590">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row>
    <row r="591">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row>
    <row r="592">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row>
    <row r="593">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row>
    <row r="594">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row>
    <row r="595">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row>
    <row r="596">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row>
    <row r="597">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row>
    <row r="598">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row>
    <row r="599">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row>
    <row r="600">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row>
    <row r="601">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row>
    <row r="602">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row>
    <row r="603">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row>
    <row r="604">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row>
    <row r="605">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row>
    <row r="606">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row>
    <row r="607">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row>
    <row r="608">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row>
    <row r="609">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row>
    <row r="610">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row>
    <row r="611">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row>
    <row r="612">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row>
    <row r="613">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row>
    <row r="614">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row>
    <row r="615">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row>
    <row r="616">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row>
    <row r="617">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row>
    <row r="618">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row>
    <row r="619">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row>
    <row r="620">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row>
    <row r="621">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row>
    <row r="622">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row>
    <row r="623">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row>
    <row r="624">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row>
    <row r="625">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row>
    <row r="626">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row>
    <row r="627">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row>
    <row r="628">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row>
    <row r="629">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row>
    <row r="630">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row>
    <row r="631">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row>
    <row r="632">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row>
    <row r="633">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row>
    <row r="634">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row>
    <row r="635">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row>
    <row r="636">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row>
    <row r="637">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row>
    <row r="638">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row>
    <row r="639">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row>
    <row r="640">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row>
    <row r="641">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row>
    <row r="642">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row>
    <row r="643">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row>
    <row r="644">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row>
    <row r="645">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row>
    <row r="646">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row>
    <row r="647">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row>
    <row r="648">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row>
    <row r="649">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row>
    <row r="650">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row>
    <row r="651">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row>
    <row r="652">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row>
    <row r="653">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row>
    <row r="654">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row>
    <row r="655">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row>
    <row r="656">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row>
    <row r="657">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row>
    <row r="658">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row>
    <row r="659">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row>
    <row r="660">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row>
    <row r="661">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row>
    <row r="662">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row>
    <row r="663">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row>
    <row r="664">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row>
    <row r="665">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row>
    <row r="666">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row>
    <row r="667">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row>
    <row r="668">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row>
    <row r="669">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row>
    <row r="670">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row>
    <row r="671">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row>
    <row r="672">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row>
    <row r="673">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row>
    <row r="674">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row>
    <row r="675">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row>
    <row r="676">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row>
    <row r="677">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row>
    <row r="678">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row>
    <row r="679">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row>
    <row r="680">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row>
    <row r="681">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row>
    <row r="682">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row>
    <row r="683">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row>
    <row r="684">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row>
    <row r="685">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row>
    <row r="686">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row>
    <row r="687">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row>
    <row r="688">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row>
    <row r="689">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row>
    <row r="690">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row>
    <row r="691">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row>
    <row r="692">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row>
    <row r="693">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row>
    <row r="694">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row>
    <row r="695">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row>
    <row r="696">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row>
    <row r="697">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row>
    <row r="698">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row>
    <row r="699">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row>
    <row r="700">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row>
    <row r="701">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row>
    <row r="702">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row>
    <row r="703">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row>
    <row r="704">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row>
    <row r="705">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row>
    <row r="706">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row>
    <row r="707">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row>
    <row r="708">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row>
    <row r="709">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row>
    <row r="710">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row>
    <row r="711">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row>
    <row r="712">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row>
    <row r="713">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row>
    <row r="714">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row>
    <row r="715">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row>
    <row r="716">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row>
    <row r="717">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row>
    <row r="718">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row>
    <row r="719">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row>
    <row r="720">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row>
    <row r="721">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row>
    <row r="722">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row>
    <row r="723">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row>
    <row r="724">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row>
    <row r="725">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row>
    <row r="726">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row>
    <row r="727">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row>
    <row r="728">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row>
    <row r="729">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row>
    <row r="730">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row>
    <row r="731">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row>
    <row r="732">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row>
    <row r="733">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row>
    <row r="734">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row>
    <row r="735">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row>
    <row r="736">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row>
    <row r="737">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row>
    <row r="738">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row>
    <row r="739">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row>
    <row r="740">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row>
    <row r="741">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row>
    <row r="742">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row>
    <row r="743">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row>
    <row r="744">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row>
    <row r="745">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row>
    <row r="746">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row>
    <row r="747">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row>
    <row r="748">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row>
    <row r="749">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row>
    <row r="750">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row>
    <row r="751">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row>
    <row r="752">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row>
    <row r="753">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row>
    <row r="754">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row>
    <row r="755">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row>
    <row r="756">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row>
    <row r="757">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row>
    <row r="758">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row>
    <row r="759">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row>
    <row r="760">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row>
    <row r="761">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row>
    <row r="762">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row>
    <row r="763">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row>
    <row r="764">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row>
    <row r="765">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row>
    <row r="766">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row>
    <row r="767">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row>
    <row r="768">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row>
    <row r="769">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row>
    <row r="770">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row>
    <row r="771">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row>
    <row r="772">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row>
    <row r="773">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row>
    <row r="774">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row>
    <row r="775">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row>
    <row r="776">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row>
    <row r="777">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row>
    <row r="778">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row>
    <row r="779">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row>
    <row r="780">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row>
    <row r="781">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row>
    <row r="782">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row>
    <row r="783">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row>
    <row r="784">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row>
    <row r="785">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row>
    <row r="786">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row>
    <row r="787">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row>
    <row r="788">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row>
    <row r="789">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row>
    <row r="790">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row>
    <row r="791">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row>
    <row r="792">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row>
    <row r="793">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row>
    <row r="794">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row>
    <row r="795">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row>
    <row r="796">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row>
    <row r="797">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row>
    <row r="798">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row>
    <row r="799">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row>
    <row r="800">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row>
    <row r="801">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row>
    <row r="802">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row>
    <row r="803">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row>
    <row r="804">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row>
    <row r="805">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row>
    <row r="806">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row>
    <row r="807">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row>
    <row r="808">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row>
    <row r="809">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row>
    <row r="810">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row>
    <row r="811">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row>
    <row r="812">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row>
    <row r="813">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row>
    <row r="814">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row>
    <row r="815">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row>
    <row r="816">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row>
    <row r="817">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row>
    <row r="818">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row>
    <row r="819">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row>
    <row r="820">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row>
    <row r="821">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row>
    <row r="822">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row>
    <row r="823">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row>
    <row r="824">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row>
    <row r="825">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row>
    <row r="826">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row>
    <row r="827">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row>
    <row r="828">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row>
    <row r="829">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row>
    <row r="830">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row>
    <row r="831">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row>
    <row r="832">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row>
    <row r="833">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row>
    <row r="834">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row>
    <row r="835">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row>
    <row r="836">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row>
    <row r="837">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row>
    <row r="838">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row>
    <row r="839">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row>
    <row r="840">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row>
    <row r="841">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row>
    <row r="842">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row>
    <row r="843">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row>
    <row r="844">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row>
    <row r="845">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row>
    <row r="846">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row>
    <row r="847">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row>
    <row r="848">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row>
    <row r="849">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row>
    <row r="850">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row>
    <row r="851">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row>
    <row r="852">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row>
    <row r="853">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row>
    <row r="854">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row>
    <row r="855">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row>
    <row r="856">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row>
    <row r="857">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row>
    <row r="858">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row>
    <row r="859">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row>
    <row r="860">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row>
    <row r="861">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row>
    <row r="862">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row>
    <row r="863">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row>
    <row r="864">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row>
    <row r="865">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row>
    <row r="866">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row>
    <row r="867">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row>
    <row r="868">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row>
    <row r="869">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row>
    <row r="870">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row>
    <row r="871">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row>
    <row r="872">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row>
    <row r="873">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row>
    <row r="874">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row>
    <row r="875">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row>
    <row r="876">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row>
    <row r="877">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row>
    <row r="878">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row>
    <row r="879">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row>
    <row r="880">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row>
    <row r="881">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row>
    <row r="882">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row>
    <row r="883">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row>
    <row r="884">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row>
    <row r="885">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row>
    <row r="886">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row>
    <row r="887">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row>
    <row r="888">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row>
    <row r="889">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row>
    <row r="890">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row>
    <row r="891">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row>
    <row r="892">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row>
    <row r="893">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row>
    <row r="894">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row>
    <row r="895">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row>
    <row r="896">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row>
    <row r="897">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row>
    <row r="898">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row>
    <row r="899">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row>
    <row r="900">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row>
    <row r="901">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row>
    <row r="902">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row>
    <row r="903">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row>
    <row r="904">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row>
    <row r="905">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row>
    <row r="906">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row>
    <row r="907">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row>
    <row r="908">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row>
    <row r="909">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row>
    <row r="910">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row>
    <row r="911">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row>
    <row r="912">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row>
    <row r="913">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row>
    <row r="914">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row>
    <row r="915">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row>
    <row r="916">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row>
    <row r="917">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row>
    <row r="918">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row>
    <row r="919">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row>
    <row r="920">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row>
    <row r="921">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row>
    <row r="922">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row>
    <row r="923">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row>
    <row r="924">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row>
    <row r="925">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row>
    <row r="926">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row>
    <row r="927">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row>
    <row r="928">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row>
    <row r="929">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row>
    <row r="930">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row>
    <row r="931">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row>
    <row r="932">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row>
    <row r="933">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row>
    <row r="934">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row>
    <row r="935">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row>
    <row r="936">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row>
    <row r="937">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row>
    <row r="938">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row>
    <row r="939">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row>
    <row r="940">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row>
    <row r="941">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row>
    <row r="942">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row>
    <row r="943">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row>
    <row r="944">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row>
    <row r="945">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row>
    <row r="946">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row>
    <row r="947">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row>
    <row r="948">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row>
    <row r="949">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row>
    <row r="950">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row>
    <row r="951">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row>
    <row r="952">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row>
    <row r="953">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row>
    <row r="954">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row>
    <row r="955">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row>
    <row r="956">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row>
    <row r="957">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row>
    <row r="958">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row>
    <row r="959">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row>
    <row r="960">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row>
    <row r="961">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row>
    <row r="962">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row>
    <row r="963">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row>
    <row r="964">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row>
    <row r="965">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row>
    <row r="966">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row>
    <row r="967">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row>
    <row r="968">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row>
    <row r="969">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row>
    <row r="970">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row>
    <row r="971">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row>
    <row r="972">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row>
    <row r="973">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row>
    <row r="974">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row>
    <row r="975">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row>
    <row r="976">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row>
    <row r="977">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row>
    <row r="978">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row>
    <row r="979">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row>
    <row r="980">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row>
    <row r="981">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row>
    <row r="982">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row>
    <row r="983">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row>
    <row r="984">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row>
    <row r="985">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row>
    <row r="986">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row>
    <row r="987">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row>
    <row r="988">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row>
    <row r="989">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row>
    <row r="990">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row>
    <row r="991">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row>
    <row r="992">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row>
    <row r="993">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row>
    <row r="994">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row>
    <row r="995">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row>
    <row r="996">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row>
    <row r="997">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row>
    <row r="998">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row>
    <row r="999">
      <c r="A999" s="40"/>
      <c r="B999" s="40"/>
      <c r="C999" s="40"/>
      <c r="D999" s="40"/>
      <c r="E999" s="40"/>
      <c r="F999" s="40"/>
      <c r="G999" s="40"/>
      <c r="H999" s="40"/>
      <c r="I999" s="40"/>
      <c r="J999" s="40"/>
      <c r="K999" s="40"/>
      <c r="L999" s="40"/>
      <c r="M999" s="40"/>
      <c r="N999" s="40"/>
      <c r="O999" s="40"/>
      <c r="P999" s="40"/>
      <c r="Q999" s="40"/>
      <c r="R999" s="40"/>
      <c r="S999" s="40"/>
      <c r="T999" s="40"/>
      <c r="U999" s="40"/>
      <c r="V999" s="40"/>
      <c r="W999" s="40"/>
      <c r="X999" s="40"/>
      <c r="Y999" s="40"/>
      <c r="Z999" s="40"/>
    </row>
    <row r="1000">
      <c r="A1000" s="40"/>
      <c r="B1000" s="40"/>
      <c r="C1000" s="40"/>
      <c r="D1000" s="40"/>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row>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11.0"/>
    <col customWidth="1" min="2" max="2" width="17.11"/>
    <col customWidth="1" min="3" max="3" width="17.44"/>
    <col customWidth="1" min="4" max="4" width="51.0"/>
    <col customWidth="1" min="5" max="26" width="11.0"/>
  </cols>
  <sheetData>
    <row r="1">
      <c r="A1" s="8" t="s">
        <v>8</v>
      </c>
      <c r="B1" s="9"/>
      <c r="C1" s="9"/>
      <c r="D1" s="9"/>
      <c r="E1" s="10"/>
    </row>
    <row r="2" ht="6.75" customHeight="1"/>
    <row r="3">
      <c r="A3" s="11" t="s">
        <v>9</v>
      </c>
      <c r="B3" s="3"/>
    </row>
    <row r="4" ht="6.75" customHeight="1"/>
    <row r="5">
      <c r="B5" s="12" t="s">
        <v>10</v>
      </c>
      <c r="D5" s="13" t="s">
        <v>11</v>
      </c>
    </row>
    <row r="6">
      <c r="B6" s="12" t="s">
        <v>12</v>
      </c>
      <c r="C6" s="14"/>
      <c r="D6" s="13" t="s">
        <v>13</v>
      </c>
    </row>
    <row r="7">
      <c r="B7" s="12" t="s">
        <v>14</v>
      </c>
      <c r="D7" s="13" t="s">
        <v>15</v>
      </c>
    </row>
    <row r="8">
      <c r="B8" s="12" t="s">
        <v>16</v>
      </c>
      <c r="D8" s="13" t="s">
        <v>17</v>
      </c>
    </row>
    <row r="9">
      <c r="B9" s="12" t="s">
        <v>18</v>
      </c>
      <c r="D9" s="13" t="s">
        <v>19</v>
      </c>
    </row>
    <row r="10">
      <c r="B10" s="12" t="s">
        <v>20</v>
      </c>
      <c r="D10" s="13" t="s">
        <v>21</v>
      </c>
    </row>
    <row r="11">
      <c r="B11" s="12" t="s">
        <v>22</v>
      </c>
      <c r="D11" s="13" t="s">
        <v>23</v>
      </c>
    </row>
    <row r="12">
      <c r="B12" s="12" t="s">
        <v>24</v>
      </c>
      <c r="D12" s="15" t="s">
        <v>25</v>
      </c>
    </row>
    <row r="13">
      <c r="B13" s="12" t="s">
        <v>26</v>
      </c>
      <c r="D13" s="13" t="s">
        <v>27</v>
      </c>
    </row>
    <row r="14">
      <c r="B14" s="16" t="s">
        <v>28</v>
      </c>
      <c r="C14" s="14"/>
      <c r="D14" s="17"/>
    </row>
    <row r="15">
      <c r="B15" s="16" t="s">
        <v>29</v>
      </c>
      <c r="C15" s="14"/>
      <c r="D15" s="18"/>
    </row>
    <row r="16">
      <c r="B16" s="16" t="s">
        <v>30</v>
      </c>
      <c r="C16" s="14"/>
      <c r="D16" s="19" t="s">
        <v>31</v>
      </c>
    </row>
    <row r="17">
      <c r="B17" s="12"/>
      <c r="D17" s="20"/>
    </row>
    <row r="18"/>
    <row r="19">
      <c r="B19" s="12" t="s">
        <v>32</v>
      </c>
    </row>
    <row r="20">
      <c r="B20" s="12"/>
      <c r="D20" s="21" t="s">
        <v>33</v>
      </c>
    </row>
    <row r="21">
      <c r="B21" s="4" t="s">
        <v>34</v>
      </c>
      <c r="D21" s="22"/>
    </row>
    <row r="22">
      <c r="D22" s="19" t="s">
        <v>35</v>
      </c>
    </row>
    <row r="24">
      <c r="A24" s="11" t="s">
        <v>36</v>
      </c>
    </row>
    <row r="25" ht="6.75" customHeight="1"/>
    <row r="26" ht="15.75" customHeight="1">
      <c r="A26" s="2" t="s">
        <v>37</v>
      </c>
      <c r="E26" s="23"/>
    </row>
    <row r="27">
      <c r="E27" s="23"/>
    </row>
    <row r="28" ht="31.5" customHeight="1">
      <c r="E28" s="23"/>
    </row>
    <row r="29" ht="6.75" customHeight="1">
      <c r="E29" s="23"/>
    </row>
    <row r="30" ht="7.5" customHeight="1">
      <c r="B30" s="23"/>
      <c r="C30" s="23"/>
      <c r="D30" s="23"/>
      <c r="E30" s="23"/>
    </row>
    <row r="31" ht="99.75" customHeight="1">
      <c r="B31" s="23"/>
      <c r="C31" s="24" t="s">
        <v>38</v>
      </c>
      <c r="D31" s="25" t="s">
        <v>39</v>
      </c>
    </row>
    <row r="32">
      <c r="A32" s="11" t="s">
        <v>40</v>
      </c>
      <c r="B32" s="3"/>
    </row>
    <row r="33">
      <c r="A33" s="26" t="s">
        <v>41</v>
      </c>
    </row>
    <row r="34">
      <c r="B34" s="4" t="s">
        <v>42</v>
      </c>
      <c r="C34" s="27"/>
      <c r="D34" s="13" t="s">
        <v>43</v>
      </c>
    </row>
    <row r="35">
      <c r="B35" s="4" t="s">
        <v>44</v>
      </c>
      <c r="C35" s="27"/>
      <c r="D35" s="13" t="s">
        <v>45</v>
      </c>
    </row>
    <row r="36">
      <c r="B36" s="4" t="s">
        <v>20</v>
      </c>
      <c r="C36" s="27"/>
      <c r="D36" s="13" t="s">
        <v>21</v>
      </c>
    </row>
    <row r="37">
      <c r="B37" s="4" t="s">
        <v>22</v>
      </c>
      <c r="C37" s="27"/>
      <c r="D37" s="13" t="s">
        <v>23</v>
      </c>
    </row>
    <row r="38">
      <c r="B38" s="4" t="s">
        <v>24</v>
      </c>
      <c r="C38" s="27"/>
      <c r="D38" s="15">
        <v>94720.0</v>
      </c>
    </row>
    <row r="39">
      <c r="B39" s="4" t="s">
        <v>26</v>
      </c>
      <c r="C39" s="27"/>
      <c r="D39" s="13" t="s">
        <v>27</v>
      </c>
    </row>
    <row r="40">
      <c r="B40" s="4" t="s">
        <v>46</v>
      </c>
      <c r="C40" s="27"/>
      <c r="D40" s="17">
        <v>5.106426E9</v>
      </c>
    </row>
    <row r="41">
      <c r="B41" s="4" t="s">
        <v>47</v>
      </c>
      <c r="C41" s="27"/>
      <c r="D41" s="19" t="s">
        <v>48</v>
      </c>
    </row>
    <row r="42">
      <c r="B42" s="4" t="s">
        <v>49</v>
      </c>
      <c r="C42" s="27"/>
      <c r="D42" s="19" t="s">
        <v>50</v>
      </c>
    </row>
    <row r="43">
      <c r="D43" s="28"/>
    </row>
    <row r="44">
      <c r="A44" s="26" t="s">
        <v>51</v>
      </c>
      <c r="D44" s="28"/>
    </row>
    <row r="45">
      <c r="B45" s="4" t="s">
        <v>52</v>
      </c>
      <c r="D45" s="29" t="s">
        <v>53</v>
      </c>
    </row>
    <row r="46">
      <c r="B46" s="4" t="s">
        <v>20</v>
      </c>
      <c r="D46" s="29" t="s">
        <v>21</v>
      </c>
    </row>
    <row r="47">
      <c r="B47" s="4" t="s">
        <v>22</v>
      </c>
      <c r="D47" s="29" t="s">
        <v>23</v>
      </c>
    </row>
    <row r="48">
      <c r="B48" s="4" t="s">
        <v>24</v>
      </c>
      <c r="D48" s="30">
        <v>94720.0</v>
      </c>
    </row>
    <row r="49">
      <c r="B49" s="4" t="s">
        <v>26</v>
      </c>
      <c r="D49" s="29" t="s">
        <v>27</v>
      </c>
    </row>
    <row r="50">
      <c r="B50" s="4" t="s">
        <v>54</v>
      </c>
      <c r="D50" s="31">
        <v>5.106423175E9</v>
      </c>
    </row>
    <row r="51">
      <c r="B51" s="4" t="s">
        <v>55</v>
      </c>
      <c r="D51" s="31"/>
    </row>
    <row r="52">
      <c r="B52" s="4" t="s">
        <v>56</v>
      </c>
      <c r="D52" s="32" t="s">
        <v>57</v>
      </c>
    </row>
    <row r="53">
      <c r="B53" s="4" t="s">
        <v>58</v>
      </c>
      <c r="D53" s="33" t="s">
        <v>59</v>
      </c>
      <c r="E53" s="34" t="s">
        <v>60</v>
      </c>
    </row>
    <row r="54">
      <c r="D54" s="35" t="s">
        <v>61</v>
      </c>
      <c r="E54" s="34" t="s">
        <v>62</v>
      </c>
    </row>
    <row r="55">
      <c r="B55" s="12" t="s">
        <v>63</v>
      </c>
    </row>
    <row r="56">
      <c r="B56" s="12"/>
      <c r="D56" s="32" t="s">
        <v>64</v>
      </c>
    </row>
    <row r="57">
      <c r="B57" s="12"/>
      <c r="D57" s="7"/>
    </row>
    <row r="58">
      <c r="B58" s="12"/>
      <c r="D58" s="7"/>
    </row>
    <row r="59">
      <c r="B59" s="12"/>
      <c r="D59" s="36"/>
    </row>
    <row r="60">
      <c r="B60" s="4" t="s">
        <v>65</v>
      </c>
    </row>
    <row r="61" ht="49.5" customHeight="1">
      <c r="D61" s="37"/>
    </row>
    <row r="63">
      <c r="A63" s="11" t="s">
        <v>66</v>
      </c>
    </row>
    <row r="64">
      <c r="D64" s="38" t="s">
        <v>67</v>
      </c>
    </row>
    <row r="66">
      <c r="A66" s="11" t="s">
        <v>68</v>
      </c>
    </row>
    <row r="67">
      <c r="D67" s="39" t="s">
        <v>69</v>
      </c>
    </row>
    <row r="69">
      <c r="A69" s="11" t="s">
        <v>70</v>
      </c>
    </row>
    <row r="70">
      <c r="D70" s="39" t="s">
        <v>71</v>
      </c>
    </row>
    <row r="72" ht="15.75" customHeight="1">
      <c r="A72" s="26" t="s">
        <v>72</v>
      </c>
      <c r="D72" s="23"/>
    </row>
    <row r="73" ht="226.5" customHeight="1">
      <c r="D73" s="37"/>
    </row>
    <row r="74" ht="39.0" customHeight="1">
      <c r="D74" s="6"/>
    </row>
    <row r="75">
      <c r="A75" s="11" t="s">
        <v>73</v>
      </c>
    </row>
    <row r="76">
      <c r="A76" s="11"/>
    </row>
    <row r="77">
      <c r="A77" s="11"/>
      <c r="B77" s="40"/>
      <c r="C77" s="41"/>
      <c r="D77" s="41"/>
    </row>
    <row r="78">
      <c r="A78" s="11" t="b">
        <v>0</v>
      </c>
      <c r="B78" s="40" t="s">
        <v>74</v>
      </c>
      <c r="C78" s="42" t="b">
        <v>1</v>
      </c>
      <c r="D78" s="41" t="s">
        <v>75</v>
      </c>
    </row>
    <row r="79">
      <c r="A79" s="11"/>
      <c r="B79" s="40"/>
      <c r="C79" s="41"/>
      <c r="D79" s="41"/>
    </row>
    <row r="80">
      <c r="A80" s="11" t="b">
        <v>0</v>
      </c>
      <c r="B80" s="40" t="s">
        <v>76</v>
      </c>
      <c r="C80" s="42" t="b">
        <v>1</v>
      </c>
      <c r="D80" s="41" t="s">
        <v>77</v>
      </c>
    </row>
    <row r="81">
      <c r="A81" s="11"/>
      <c r="B81" s="40"/>
      <c r="C81" s="41"/>
      <c r="D81" s="41"/>
    </row>
    <row r="82">
      <c r="A82" s="11" t="b">
        <v>0</v>
      </c>
      <c r="B82" s="40" t="s">
        <v>78</v>
      </c>
      <c r="C82" s="42" t="b">
        <v>1</v>
      </c>
      <c r="D82" s="41" t="s">
        <v>79</v>
      </c>
    </row>
    <row r="83">
      <c r="A83" s="11"/>
      <c r="B83" s="40"/>
      <c r="C83" s="41"/>
      <c r="D83" s="41"/>
    </row>
    <row r="84">
      <c r="A84" s="11" t="b">
        <v>0</v>
      </c>
      <c r="B84" s="40" t="s">
        <v>80</v>
      </c>
      <c r="C84" s="42" t="b">
        <v>1</v>
      </c>
      <c r="D84" s="41" t="s">
        <v>81</v>
      </c>
    </row>
    <row r="85">
      <c r="A85" s="11"/>
      <c r="B85" s="40"/>
      <c r="C85" s="41"/>
      <c r="D85" s="41"/>
    </row>
    <row r="86">
      <c r="A86" s="11" t="b">
        <v>0</v>
      </c>
      <c r="B86" s="40" t="s">
        <v>82</v>
      </c>
      <c r="C86" s="11" t="b">
        <v>0</v>
      </c>
      <c r="D86" s="41" t="s">
        <v>83</v>
      </c>
    </row>
    <row r="87">
      <c r="A87" s="11"/>
      <c r="B87" s="40"/>
      <c r="C87" s="41"/>
      <c r="D87" s="41"/>
    </row>
    <row r="88">
      <c r="A88" s="42" t="b">
        <v>1</v>
      </c>
      <c r="B88" s="40" t="s">
        <v>84</v>
      </c>
      <c r="C88" s="41"/>
      <c r="D88" s="41"/>
    </row>
    <row r="89">
      <c r="A89" s="11"/>
    </row>
    <row r="90">
      <c r="A90" s="42" t="b">
        <v>1</v>
      </c>
      <c r="B90" s="40" t="s">
        <v>85</v>
      </c>
      <c r="C90" s="41"/>
      <c r="D90" s="41"/>
    </row>
    <row r="91">
      <c r="A91" s="43" t="s">
        <v>86</v>
      </c>
    </row>
    <row r="92">
      <c r="A92" s="11"/>
      <c r="B92" s="40"/>
      <c r="C92" s="41"/>
      <c r="D92" s="41"/>
    </row>
    <row r="93">
      <c r="A93" s="11"/>
      <c r="B93" s="40"/>
    </row>
    <row r="94">
      <c r="A94" s="11" t="s">
        <v>87</v>
      </c>
    </row>
    <row r="95">
      <c r="A95" s="4" t="s">
        <v>88</v>
      </c>
    </row>
    <row r="96" ht="18.0" customHeight="1">
      <c r="D96" s="32" t="s">
        <v>89</v>
      </c>
    </row>
    <row r="97" ht="18.0" customHeight="1">
      <c r="D97" s="44"/>
    </row>
    <row r="98">
      <c r="A98" s="45" t="s">
        <v>90</v>
      </c>
      <c r="B98" s="9"/>
      <c r="C98" s="9"/>
      <c r="D98" s="9"/>
      <c r="E98" s="10"/>
    </row>
  </sheetData>
  <mergeCells count="16">
    <mergeCell ref="A1:E1"/>
    <mergeCell ref="B5:C5"/>
    <mergeCell ref="B6:C6"/>
    <mergeCell ref="B7:C7"/>
    <mergeCell ref="B8:C8"/>
    <mergeCell ref="B9:C9"/>
    <mergeCell ref="B10:C10"/>
    <mergeCell ref="A26:D29"/>
    <mergeCell ref="A98:E98"/>
    <mergeCell ref="B11:C11"/>
    <mergeCell ref="B12:C12"/>
    <mergeCell ref="B13:C13"/>
    <mergeCell ref="B14:C14"/>
    <mergeCell ref="B15:C15"/>
    <mergeCell ref="B16:C16"/>
    <mergeCell ref="B17:C17"/>
  </mergeCells>
  <dataValidations>
    <dataValidation type="list" allowBlank="1" showErrorMessage="1" sqref="D13 D39 D49">
      <formula1>validations!$C$1:$C$253</formula1>
    </dataValidation>
    <dataValidation type="list" allowBlank="1" showErrorMessage="1" sqref="D64">
      <formula1>validations!$D$1:$D$3</formula1>
    </dataValidation>
    <dataValidation type="list" allowBlank="1" showErrorMessage="1" sqref="D11 D37 D47">
      <formula1>validations!$B$1:$B$63</formula1>
    </dataValidation>
    <dataValidation type="list" allowBlank="1" showErrorMessage="1" sqref="D20">
      <formula1>validations!$A$1:$A$2</formula1>
    </dataValidation>
    <dataValidation type="list" allowBlank="1" showErrorMessage="1" sqref="D70">
      <formula1>validations!$F$1:$F$7</formula1>
    </dataValidation>
    <dataValidation type="list" allowBlank="1" showErrorMessage="1" sqref="D67">
      <formula1>validations!$E$1:$E$3</formula1>
    </dataValidation>
    <dataValidation type="decimal" allowBlank="1" showErrorMessage="1" sqref="D40">
      <formula1>0.0</formula1>
      <formula2>9.999999999E9</formula2>
    </dataValidation>
  </dataValidations>
  <hyperlinks>
    <hyperlink r:id="rId1" ref="D16"/>
    <hyperlink r:id="rId2" ref="D22"/>
    <hyperlink r:id="rId3" ref="D41"/>
    <hyperlink r:id="rId4" ref="D42"/>
    <hyperlink r:id="rId5" ref="D54"/>
  </hyperlinks>
  <printOptions/>
  <pageMargins bottom="0.75" footer="0.0" header="0.0" left="0.7" right="0.7" top="0.75"/>
  <pageSetup orientation="landscape"/>
  <headerFooter>
    <oddHeader>&amp;C  </oddHeader>
    <oddFooter>&amp;C  </oddFooter>
  </headerFooter>
  <drawing r:id="rId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35.44"/>
    <col customWidth="1" min="2" max="3" width="11.44"/>
    <col customWidth="1" min="4" max="4" width="11.0"/>
    <col customWidth="1" min="5" max="5" width="11.89"/>
    <col customWidth="1" min="6" max="6" width="11.44"/>
    <col customWidth="1" min="7" max="7" width="10.11"/>
    <col customWidth="1" min="8" max="26" width="11.0"/>
  </cols>
  <sheetData>
    <row r="1">
      <c r="A1" s="8" t="s">
        <v>91</v>
      </c>
      <c r="B1" s="9"/>
      <c r="C1" s="9"/>
      <c r="D1" s="9"/>
      <c r="E1" s="9"/>
      <c r="F1" s="9"/>
      <c r="G1" s="10"/>
    </row>
    <row r="2" ht="6.0" customHeight="1"/>
    <row r="3">
      <c r="A3" s="11" t="s">
        <v>92</v>
      </c>
    </row>
    <row r="4" ht="108.75" customHeight="1">
      <c r="A4" s="46" t="s">
        <v>93</v>
      </c>
      <c r="H4" s="12"/>
      <c r="I4" s="12"/>
      <c r="J4" s="12"/>
      <c r="K4" s="12"/>
      <c r="L4" s="12"/>
      <c r="M4" s="12"/>
      <c r="N4" s="12"/>
      <c r="O4" s="12"/>
      <c r="P4" s="12"/>
      <c r="Q4" s="12"/>
      <c r="R4" s="12"/>
      <c r="S4" s="12"/>
      <c r="T4" s="12"/>
      <c r="U4" s="12"/>
      <c r="V4" s="12"/>
      <c r="W4" s="12"/>
      <c r="X4" s="12"/>
      <c r="Y4" s="12"/>
      <c r="Z4" s="12"/>
    </row>
    <row r="5">
      <c r="A5" s="47" t="s">
        <v>94</v>
      </c>
      <c r="H5" s="12"/>
      <c r="I5" s="12"/>
      <c r="J5" s="12"/>
      <c r="K5" s="12"/>
      <c r="L5" s="12"/>
      <c r="M5" s="12"/>
      <c r="N5" s="12"/>
      <c r="O5" s="12"/>
      <c r="P5" s="12"/>
      <c r="Q5" s="12"/>
      <c r="R5" s="12"/>
      <c r="S5" s="12"/>
      <c r="T5" s="12"/>
      <c r="U5" s="12"/>
      <c r="V5" s="12"/>
      <c r="W5" s="12"/>
      <c r="X5" s="12"/>
      <c r="Y5" s="12"/>
      <c r="Z5" s="12"/>
    </row>
    <row r="6">
      <c r="A6" s="48"/>
    </row>
    <row r="7">
      <c r="A7" s="49"/>
      <c r="B7" s="50" t="s">
        <v>95</v>
      </c>
      <c r="C7" s="51"/>
      <c r="D7" s="50" t="s">
        <v>96</v>
      </c>
      <c r="E7" s="51"/>
      <c r="F7" s="50" t="s">
        <v>97</v>
      </c>
      <c r="G7" s="51"/>
    </row>
    <row r="8">
      <c r="A8" s="52"/>
      <c r="B8" s="53" t="s">
        <v>98</v>
      </c>
      <c r="C8" s="53" t="s">
        <v>99</v>
      </c>
      <c r="D8" s="53" t="s">
        <v>98</v>
      </c>
      <c r="E8" s="53" t="s">
        <v>99</v>
      </c>
      <c r="F8" s="53" t="s">
        <v>98</v>
      </c>
      <c r="G8" s="53" t="s">
        <v>99</v>
      </c>
      <c r="H8" s="6"/>
      <c r="I8" s="6"/>
      <c r="J8" s="6"/>
      <c r="K8" s="6"/>
      <c r="L8" s="6"/>
      <c r="M8" s="6"/>
      <c r="N8" s="6"/>
      <c r="O8" s="6"/>
      <c r="P8" s="6"/>
      <c r="Q8" s="6"/>
      <c r="R8" s="6"/>
      <c r="S8" s="6"/>
      <c r="T8" s="6"/>
      <c r="U8" s="6"/>
      <c r="V8" s="6"/>
      <c r="W8" s="6"/>
      <c r="X8" s="6"/>
      <c r="Y8" s="6"/>
      <c r="Z8" s="6"/>
    </row>
    <row r="9">
      <c r="A9" s="54"/>
      <c r="B9" s="55" t="s">
        <v>100</v>
      </c>
      <c r="C9" s="56"/>
      <c r="D9" s="56"/>
      <c r="E9" s="56"/>
      <c r="F9" s="56"/>
      <c r="G9" s="51"/>
    </row>
    <row r="10" ht="45.75" customHeight="1">
      <c r="A10" s="57" t="s">
        <v>101</v>
      </c>
      <c r="B10" s="58">
        <v>2674.0</v>
      </c>
      <c r="C10" s="58">
        <v>10.0</v>
      </c>
      <c r="D10" s="58">
        <v>3824.0</v>
      </c>
      <c r="E10" s="58">
        <v>27.0</v>
      </c>
      <c r="F10" s="58">
        <v>106.0</v>
      </c>
      <c r="G10" s="58">
        <v>0.0</v>
      </c>
    </row>
    <row r="11" ht="45.75" customHeight="1">
      <c r="A11" s="57" t="s">
        <v>102</v>
      </c>
      <c r="B11" s="58">
        <v>129.0</v>
      </c>
      <c r="C11" s="58">
        <v>5.0</v>
      </c>
      <c r="D11" s="58">
        <v>174.0</v>
      </c>
      <c r="E11" s="58">
        <v>11.0</v>
      </c>
      <c r="F11" s="58">
        <v>7.0</v>
      </c>
      <c r="G11" s="58">
        <v>0.0</v>
      </c>
    </row>
    <row r="12" ht="45.75" customHeight="1">
      <c r="A12" s="57" t="s">
        <v>103</v>
      </c>
      <c r="B12" s="58">
        <v>10844.0</v>
      </c>
      <c r="C12" s="58">
        <v>675.0</v>
      </c>
      <c r="D12" s="58">
        <v>13483.0</v>
      </c>
      <c r="E12" s="58">
        <v>781.0</v>
      </c>
      <c r="F12" s="58">
        <v>302.0</v>
      </c>
      <c r="G12" s="58">
        <v>21.0</v>
      </c>
    </row>
    <row r="13" ht="45.75" customHeight="1">
      <c r="A13" s="59" t="s">
        <v>104</v>
      </c>
      <c r="B13" s="60">
        <f t="shared" ref="B13:G13" si="1">SUM(B10:B12)</f>
        <v>13647</v>
      </c>
      <c r="C13" s="60">
        <f t="shared" si="1"/>
        <v>690</v>
      </c>
      <c r="D13" s="60">
        <f t="shared" si="1"/>
        <v>17481</v>
      </c>
      <c r="E13" s="60">
        <f t="shared" si="1"/>
        <v>819</v>
      </c>
      <c r="F13" s="60">
        <f t="shared" si="1"/>
        <v>415</v>
      </c>
      <c r="G13" s="60">
        <f t="shared" si="1"/>
        <v>21</v>
      </c>
    </row>
    <row r="14" ht="45.75" customHeight="1">
      <c r="A14" s="57" t="s">
        <v>105</v>
      </c>
      <c r="B14" s="61">
        <v>107.0</v>
      </c>
      <c r="C14" s="58">
        <v>57.0</v>
      </c>
      <c r="D14" s="61">
        <v>124.0</v>
      </c>
      <c r="E14" s="58">
        <v>41.0</v>
      </c>
      <c r="F14" s="58">
        <v>1.0</v>
      </c>
      <c r="G14" s="61">
        <v>2.0</v>
      </c>
      <c r="H14" s="43" t="s">
        <v>106</v>
      </c>
    </row>
    <row r="15" ht="39.0" customHeight="1">
      <c r="A15" s="59" t="s">
        <v>107</v>
      </c>
      <c r="B15" s="60">
        <f t="shared" ref="B15:G15" si="2">SUM(B13+B14)</f>
        <v>13754</v>
      </c>
      <c r="C15" s="60">
        <f t="shared" si="2"/>
        <v>747</v>
      </c>
      <c r="D15" s="60">
        <f t="shared" si="2"/>
        <v>17605</v>
      </c>
      <c r="E15" s="60">
        <f t="shared" si="2"/>
        <v>860</v>
      </c>
      <c r="F15" s="60">
        <f t="shared" si="2"/>
        <v>416</v>
      </c>
      <c r="G15" s="60">
        <f t="shared" si="2"/>
        <v>23</v>
      </c>
    </row>
    <row r="16" ht="33.75" customHeight="1">
      <c r="A16" s="62" t="s">
        <v>108</v>
      </c>
      <c r="E16" s="63">
        <f>SUM(C13+E13+G13)</f>
        <v>1530</v>
      </c>
      <c r="F16" s="64"/>
      <c r="G16" s="64"/>
    </row>
    <row r="17" ht="33.75" customHeight="1">
      <c r="A17" s="62" t="s">
        <v>109</v>
      </c>
      <c r="E17" s="63">
        <f>SUM(B13+D13+F13)</f>
        <v>31543</v>
      </c>
      <c r="F17" s="64"/>
      <c r="G17" s="64"/>
    </row>
    <row r="18" ht="33.75" customHeight="1">
      <c r="A18" s="62" t="s">
        <v>110</v>
      </c>
      <c r="E18" s="63">
        <f>SUM(B13:G13)</f>
        <v>33073</v>
      </c>
      <c r="F18" s="64"/>
      <c r="G18" s="64"/>
    </row>
    <row r="19" ht="33.75" customHeight="1">
      <c r="A19" s="62" t="s">
        <v>111</v>
      </c>
      <c r="E19" s="63">
        <f>(SUM(B15:G15))</f>
        <v>33405</v>
      </c>
      <c r="F19" s="64"/>
      <c r="G19" s="64"/>
    </row>
    <row r="20" ht="19.5" customHeight="1">
      <c r="A20" s="65"/>
      <c r="B20" s="64"/>
      <c r="C20" s="64"/>
      <c r="D20" s="64"/>
      <c r="E20" s="64"/>
      <c r="F20" s="64"/>
      <c r="G20" s="64"/>
    </row>
    <row r="21">
      <c r="A21" s="49"/>
      <c r="B21" s="50" t="s">
        <v>95</v>
      </c>
      <c r="C21" s="51"/>
      <c r="D21" s="50" t="s">
        <v>96</v>
      </c>
      <c r="E21" s="51"/>
      <c r="F21" s="50" t="s">
        <v>97</v>
      </c>
      <c r="G21" s="51"/>
    </row>
    <row r="22" ht="48.75" customHeight="1">
      <c r="A22" s="52"/>
      <c r="B22" s="53" t="s">
        <v>98</v>
      </c>
      <c r="C22" s="53" t="s">
        <v>99</v>
      </c>
      <c r="D22" s="53" t="s">
        <v>98</v>
      </c>
      <c r="E22" s="53" t="s">
        <v>99</v>
      </c>
      <c r="F22" s="53" t="s">
        <v>98</v>
      </c>
      <c r="G22" s="53" t="s">
        <v>99</v>
      </c>
    </row>
    <row r="23" ht="15.75" customHeight="1">
      <c r="A23" s="66"/>
      <c r="B23" s="67" t="s">
        <v>112</v>
      </c>
      <c r="C23" s="68"/>
      <c r="D23" s="68"/>
      <c r="E23" s="68"/>
      <c r="F23" s="68"/>
      <c r="G23" s="69"/>
    </row>
    <row r="24" ht="33.0" customHeight="1">
      <c r="A24" s="57" t="s">
        <v>113</v>
      </c>
      <c r="B24" s="58">
        <v>1672.0</v>
      </c>
      <c r="C24" s="58">
        <v>397.0</v>
      </c>
      <c r="D24" s="58">
        <v>1756.0</v>
      </c>
      <c r="E24" s="58">
        <v>262.0</v>
      </c>
      <c r="F24" s="58">
        <v>73.0</v>
      </c>
      <c r="G24" s="58">
        <v>2.0</v>
      </c>
    </row>
    <row r="25" ht="33.0" customHeight="1">
      <c r="A25" s="57" t="s">
        <v>114</v>
      </c>
      <c r="B25" s="58">
        <v>3169.0</v>
      </c>
      <c r="C25" s="58">
        <v>1147.0</v>
      </c>
      <c r="D25" s="58">
        <v>3281.0</v>
      </c>
      <c r="E25" s="58">
        <v>780.0</v>
      </c>
      <c r="F25" s="58">
        <v>73.0</v>
      </c>
      <c r="G25" s="58">
        <v>9.0</v>
      </c>
    </row>
    <row r="26" ht="33.0" customHeight="1">
      <c r="A26" s="57" t="s">
        <v>115</v>
      </c>
      <c r="B26" s="58">
        <v>28.0</v>
      </c>
      <c r="C26" s="58">
        <v>30.0</v>
      </c>
      <c r="D26" s="58">
        <v>13.0</v>
      </c>
      <c r="E26" s="58">
        <v>30.0</v>
      </c>
      <c r="F26" s="58">
        <v>0.0</v>
      </c>
      <c r="G26" s="58">
        <v>1.0</v>
      </c>
    </row>
    <row r="27" ht="33.0" customHeight="1">
      <c r="A27" s="59" t="s">
        <v>116</v>
      </c>
      <c r="B27" s="60">
        <f t="shared" ref="B27:G27" si="3">SUM(B24:B26)</f>
        <v>4869</v>
      </c>
      <c r="C27" s="60">
        <f t="shared" si="3"/>
        <v>1574</v>
      </c>
      <c r="D27" s="60">
        <f t="shared" si="3"/>
        <v>5050</v>
      </c>
      <c r="E27" s="60">
        <f t="shared" si="3"/>
        <v>1072</v>
      </c>
      <c r="F27" s="60">
        <f t="shared" si="3"/>
        <v>146</v>
      </c>
      <c r="G27" s="60">
        <f t="shared" si="3"/>
        <v>12</v>
      </c>
    </row>
    <row r="29" ht="36.0" customHeight="1">
      <c r="A29" s="62" t="s">
        <v>117</v>
      </c>
      <c r="E29" s="63">
        <f t="array" ref="E29">SUM(C24:C25+E24:E25+G24:G25)</f>
        <v>2597</v>
      </c>
    </row>
    <row r="30" ht="36.0" customHeight="1">
      <c r="A30" s="62" t="s">
        <v>118</v>
      </c>
      <c r="E30" s="63">
        <f t="array" ref="E30">SUM(B24:B25+D24:D25+F24:F25)</f>
        <v>10024</v>
      </c>
    </row>
    <row r="31" ht="36.0" customHeight="1">
      <c r="A31" s="62" t="s">
        <v>119</v>
      </c>
      <c r="E31" s="63">
        <f>SUM(B24:G25)</f>
        <v>12621</v>
      </c>
    </row>
    <row r="32" ht="36.0" customHeight="1">
      <c r="A32" s="62" t="s">
        <v>120</v>
      </c>
      <c r="E32" s="63">
        <f>SUM(B27:G27)</f>
        <v>12723</v>
      </c>
    </row>
    <row r="33">
      <c r="A33" s="11" t="s">
        <v>121</v>
      </c>
    </row>
    <row r="34" ht="9.75" customHeight="1"/>
    <row r="35" ht="30.75" customHeight="1">
      <c r="A35" s="70" t="s">
        <v>122</v>
      </c>
    </row>
    <row r="36" ht="6.75" customHeight="1">
      <c r="A36" s="71"/>
    </row>
    <row r="37" ht="28.5" customHeight="1">
      <c r="A37" s="71" t="s">
        <v>123</v>
      </c>
    </row>
    <row r="38" ht="30.0" customHeight="1">
      <c r="A38" s="72" t="s">
        <v>124</v>
      </c>
    </row>
    <row r="39" ht="39.75" customHeight="1">
      <c r="A39" s="71" t="s">
        <v>125</v>
      </c>
    </row>
    <row r="40" ht="63.0" customHeight="1">
      <c r="A40" s="71" t="s">
        <v>126</v>
      </c>
    </row>
    <row r="41" ht="45.75" customHeight="1">
      <c r="A41" s="71" t="s">
        <v>127</v>
      </c>
    </row>
    <row r="42" ht="63.75" customHeight="1">
      <c r="A42" s="71" t="s">
        <v>128</v>
      </c>
    </row>
    <row r="43" ht="64.5" customHeight="1">
      <c r="B43" s="73" t="s">
        <v>129</v>
      </c>
      <c r="D43" s="74" t="s">
        <v>130</v>
      </c>
      <c r="F43" s="74" t="s">
        <v>131</v>
      </c>
    </row>
    <row r="44" ht="32.25" customHeight="1">
      <c r="A44" s="75" t="s">
        <v>132</v>
      </c>
      <c r="B44" s="76"/>
      <c r="C44" s="77">
        <v>610.0</v>
      </c>
      <c r="D44" s="76"/>
      <c r="E44" s="58">
        <v>3799.0</v>
      </c>
      <c r="F44" s="22"/>
      <c r="G44" s="58">
        <v>3800.0</v>
      </c>
    </row>
    <row r="45" ht="32.25" customHeight="1">
      <c r="A45" s="75" t="s">
        <v>133</v>
      </c>
      <c r="B45" s="76"/>
      <c r="C45" s="77">
        <v>1533.0</v>
      </c>
      <c r="D45" s="76"/>
      <c r="E45" s="58">
        <v>7209.0</v>
      </c>
      <c r="F45" s="22"/>
      <c r="G45" s="58">
        <v>7210.0</v>
      </c>
    </row>
    <row r="46" ht="32.25" customHeight="1">
      <c r="A46" s="75" t="s">
        <v>134</v>
      </c>
      <c r="B46" s="76"/>
      <c r="C46" s="77">
        <v>129.0</v>
      </c>
      <c r="D46" s="76"/>
      <c r="E46" s="58">
        <v>704.0</v>
      </c>
      <c r="F46" s="22"/>
      <c r="G46" s="58">
        <v>704.0</v>
      </c>
    </row>
    <row r="47" ht="32.25" customHeight="1">
      <c r="A47" s="75" t="s">
        <v>135</v>
      </c>
      <c r="B47" s="76"/>
      <c r="C47" s="77">
        <v>1192.0</v>
      </c>
      <c r="D47" s="76"/>
      <c r="E47" s="58">
        <v>6456.0</v>
      </c>
      <c r="F47" s="22"/>
      <c r="G47" s="58">
        <v>6457.0</v>
      </c>
    </row>
    <row r="48" ht="32.25" customHeight="1">
      <c r="A48" s="75" t="s">
        <v>136</v>
      </c>
      <c r="B48" s="76"/>
      <c r="C48" s="77">
        <v>6.0</v>
      </c>
      <c r="D48" s="76"/>
      <c r="E48" s="58">
        <v>38.0</v>
      </c>
      <c r="F48" s="22"/>
      <c r="G48" s="58">
        <v>38.0</v>
      </c>
    </row>
    <row r="49" ht="32.25" customHeight="1">
      <c r="A49" s="75" t="s">
        <v>137</v>
      </c>
      <c r="B49" s="76"/>
      <c r="C49" s="77">
        <v>2464.0</v>
      </c>
      <c r="D49" s="76"/>
      <c r="E49" s="58">
        <v>11655.0</v>
      </c>
      <c r="F49" s="22"/>
      <c r="G49" s="58">
        <v>11657.0</v>
      </c>
    </row>
    <row r="50" ht="32.25" customHeight="1">
      <c r="A50" s="75" t="s">
        <v>138</v>
      </c>
      <c r="B50" s="76"/>
      <c r="C50" s="77">
        <v>8.0</v>
      </c>
      <c r="D50" s="76"/>
      <c r="E50" s="58">
        <v>34.0</v>
      </c>
      <c r="F50" s="22"/>
      <c r="G50" s="58">
        <v>34.0</v>
      </c>
    </row>
    <row r="51" ht="32.25" customHeight="1">
      <c r="A51" s="75" t="s">
        <v>139</v>
      </c>
      <c r="B51" s="76"/>
      <c r="C51" s="77">
        <v>420.0</v>
      </c>
      <c r="D51" s="76"/>
      <c r="E51" s="58">
        <v>2056.0</v>
      </c>
      <c r="F51" s="22"/>
      <c r="G51" s="58">
        <v>2056.0</v>
      </c>
    </row>
    <row r="52" ht="32.25" customHeight="1">
      <c r="A52" s="75" t="s">
        <v>140</v>
      </c>
      <c r="B52" s="76"/>
      <c r="C52" s="77">
        <v>279.0</v>
      </c>
      <c r="D52" s="76"/>
      <c r="E52" s="58">
        <v>1122.0</v>
      </c>
      <c r="F52" s="22"/>
      <c r="G52" s="58">
        <v>1122.0</v>
      </c>
    </row>
    <row r="53" ht="32.25" customHeight="1">
      <c r="A53" s="65" t="s">
        <v>141</v>
      </c>
      <c r="B53" s="76"/>
      <c r="C53" s="78">
        <f>SUM(C44:C52)</f>
        <v>6641</v>
      </c>
      <c r="D53" s="76"/>
      <c r="E53" s="79">
        <f>SUM(E44:E52)</f>
        <v>33073</v>
      </c>
      <c r="F53" s="80"/>
      <c r="G53" s="79">
        <f>SUM(G44:G52)</f>
        <v>33078</v>
      </c>
    </row>
    <row r="54" ht="13.5" customHeight="1">
      <c r="A54" s="65"/>
      <c r="B54" s="76"/>
      <c r="C54" s="76"/>
      <c r="D54" s="76"/>
      <c r="E54" s="80"/>
      <c r="F54" s="80"/>
      <c r="G54" s="81"/>
    </row>
    <row r="55">
      <c r="A55" s="11" t="s">
        <v>142</v>
      </c>
    </row>
    <row r="56" ht="22.5" customHeight="1">
      <c r="A56" s="82" t="s">
        <v>143</v>
      </c>
    </row>
    <row r="57" ht="12.0" customHeight="1">
      <c r="A57" s="62"/>
      <c r="B57" s="62"/>
      <c r="C57" s="62"/>
      <c r="D57" s="83"/>
    </row>
    <row r="58" ht="24.75" customHeight="1">
      <c r="A58" s="84" t="s">
        <v>144</v>
      </c>
      <c r="B58" s="85"/>
      <c r="C58" s="86"/>
      <c r="D58" s="87" t="s">
        <v>145</v>
      </c>
      <c r="F58" s="77"/>
    </row>
    <row r="59" ht="24.75" customHeight="1">
      <c r="A59" s="84"/>
      <c r="B59" s="88"/>
      <c r="C59" s="86"/>
      <c r="D59" s="87"/>
      <c r="E59" s="89"/>
    </row>
    <row r="60" ht="24.75" customHeight="1">
      <c r="A60" s="84" t="s">
        <v>146</v>
      </c>
      <c r="B60" s="77">
        <v>9216.0</v>
      </c>
      <c r="C60" s="86"/>
      <c r="D60" s="87" t="s">
        <v>147</v>
      </c>
      <c r="F60" s="90">
        <v>85.0</v>
      </c>
      <c r="G60" s="91" t="s">
        <v>148</v>
      </c>
    </row>
    <row r="61" ht="24.75" customHeight="1">
      <c r="A61" s="84"/>
      <c r="B61" s="86"/>
      <c r="C61" s="86"/>
      <c r="D61" s="87"/>
      <c r="E61" s="87"/>
      <c r="F61" s="87"/>
    </row>
    <row r="62" ht="24.75" customHeight="1">
      <c r="A62" s="84" t="s">
        <v>149</v>
      </c>
      <c r="B62" s="77">
        <v>4022.0</v>
      </c>
      <c r="C62" s="86"/>
      <c r="D62" s="87" t="s">
        <v>150</v>
      </c>
      <c r="F62" s="92"/>
    </row>
    <row r="63" ht="24.75" customHeight="1">
      <c r="A63" s="84"/>
      <c r="B63" s="88"/>
      <c r="C63" s="86"/>
      <c r="D63" s="87"/>
      <c r="E63" s="89"/>
    </row>
    <row r="64" ht="24.75" customHeight="1">
      <c r="A64" s="84" t="s">
        <v>151</v>
      </c>
      <c r="B64" s="77">
        <v>840.0</v>
      </c>
      <c r="C64" s="93" t="s">
        <v>152</v>
      </c>
      <c r="F64" s="77">
        <v>405.0</v>
      </c>
    </row>
    <row r="65" ht="24.75" customHeight="1">
      <c r="A65" s="84"/>
      <c r="B65" s="88"/>
      <c r="C65" s="88"/>
      <c r="D65" s="94"/>
    </row>
    <row r="66" ht="24.75" customHeight="1">
      <c r="A66" s="84" t="s">
        <v>153</v>
      </c>
      <c r="B66" s="77"/>
      <c r="C66" s="88"/>
      <c r="D66" s="94"/>
    </row>
    <row r="68">
      <c r="A68" s="11" t="s">
        <v>154</v>
      </c>
    </row>
    <row r="69" ht="4.5" customHeight="1">
      <c r="A69" s="3"/>
    </row>
    <row r="70" ht="15.75" customHeight="1">
      <c r="A70" s="95" t="s">
        <v>155</v>
      </c>
    </row>
    <row r="71" ht="6.75" customHeight="1">
      <c r="A71" s="96"/>
    </row>
    <row r="72" ht="36.75" customHeight="1">
      <c r="A72" s="44" t="s">
        <v>156</v>
      </c>
    </row>
    <row r="73" ht="6.75" customHeight="1">
      <c r="A73" s="97"/>
    </row>
    <row r="74" ht="36.75" customHeight="1">
      <c r="A74" s="98" t="s">
        <v>157</v>
      </c>
    </row>
    <row r="75" ht="114.75" customHeight="1">
      <c r="A75" s="95" t="s">
        <v>158</v>
      </c>
    </row>
    <row r="76" ht="13.5" customHeight="1">
      <c r="A76" s="99"/>
      <c r="H76" s="16"/>
      <c r="I76" s="16"/>
      <c r="J76" s="16"/>
      <c r="K76" s="16"/>
      <c r="L76" s="16"/>
      <c r="M76" s="16"/>
      <c r="N76" s="16"/>
      <c r="O76" s="16"/>
      <c r="P76" s="16"/>
      <c r="Q76" s="16"/>
      <c r="R76" s="16"/>
      <c r="S76" s="16"/>
      <c r="T76" s="16"/>
      <c r="U76" s="16"/>
      <c r="V76" s="16"/>
      <c r="W76" s="16"/>
      <c r="X76" s="16"/>
      <c r="Y76" s="16"/>
      <c r="Z76" s="16"/>
    </row>
    <row r="77">
      <c r="A77" s="100" t="s">
        <v>159</v>
      </c>
      <c r="D77" s="101" t="s">
        <v>160</v>
      </c>
      <c r="E77" s="68"/>
      <c r="F77" s="68"/>
      <c r="G77" s="102"/>
    </row>
    <row r="78" ht="132.0" customHeight="1">
      <c r="A78" s="103"/>
      <c r="B78" s="103"/>
      <c r="C78" s="103"/>
      <c r="D78" s="53" t="s">
        <v>161</v>
      </c>
      <c r="E78" s="53" t="s">
        <v>162</v>
      </c>
      <c r="F78" s="53" t="s">
        <v>163</v>
      </c>
      <c r="G78" s="104" t="s">
        <v>141</v>
      </c>
    </row>
    <row r="79" ht="60.0" customHeight="1">
      <c r="A79" s="105" t="s">
        <v>164</v>
      </c>
      <c r="B79" s="56"/>
      <c r="C79" s="51"/>
      <c r="D79" s="58">
        <v>1241.0</v>
      </c>
      <c r="E79" s="58">
        <v>513.0</v>
      </c>
      <c r="F79" s="58">
        <v>4590.0</v>
      </c>
      <c r="G79" s="106">
        <f t="shared" ref="G79:G84" si="4">SUM(D79:F79)</f>
        <v>6344</v>
      </c>
    </row>
    <row r="80" ht="138.0" customHeight="1">
      <c r="A80" s="107" t="s">
        <v>165</v>
      </c>
      <c r="B80" s="56"/>
      <c r="C80" s="51"/>
      <c r="D80" s="58">
        <v>0.0</v>
      </c>
      <c r="E80" s="58">
        <v>0.0</v>
      </c>
      <c r="F80" s="58">
        <v>0.0</v>
      </c>
      <c r="G80" s="106">
        <f t="shared" si="4"/>
        <v>0</v>
      </c>
    </row>
    <row r="81" ht="63.75" customHeight="1">
      <c r="A81" s="105" t="s">
        <v>166</v>
      </c>
      <c r="B81" s="56"/>
      <c r="C81" s="51"/>
      <c r="D81" s="106">
        <f t="shared" ref="D81:F81" si="5">D79-D80</f>
        <v>1241</v>
      </c>
      <c r="E81" s="106">
        <f t="shared" si="5"/>
        <v>513</v>
      </c>
      <c r="F81" s="106">
        <f t="shared" si="5"/>
        <v>4590</v>
      </c>
      <c r="G81" s="106">
        <f t="shared" si="4"/>
        <v>6344</v>
      </c>
    </row>
    <row r="82" ht="63.75" customHeight="1">
      <c r="A82" s="105" t="s">
        <v>167</v>
      </c>
      <c r="B82" s="56"/>
      <c r="C82" s="51"/>
      <c r="D82" s="58">
        <v>890.0</v>
      </c>
      <c r="E82" s="58">
        <v>400.0</v>
      </c>
      <c r="F82" s="58">
        <v>3835.0</v>
      </c>
      <c r="G82" s="106">
        <f t="shared" si="4"/>
        <v>5125</v>
      </c>
    </row>
    <row r="83" ht="63.75" customHeight="1">
      <c r="A83" s="105" t="s">
        <v>168</v>
      </c>
      <c r="B83" s="56"/>
      <c r="C83" s="51"/>
      <c r="D83" s="58">
        <v>172.0</v>
      </c>
      <c r="E83" s="58">
        <v>58.0</v>
      </c>
      <c r="F83" s="58">
        <v>428.0</v>
      </c>
      <c r="G83" s="106">
        <f t="shared" si="4"/>
        <v>658</v>
      </c>
    </row>
    <row r="84" ht="63.75" customHeight="1">
      <c r="A84" s="105" t="s">
        <v>169</v>
      </c>
      <c r="B84" s="56"/>
      <c r="C84" s="51"/>
      <c r="D84" s="61">
        <v>35.0</v>
      </c>
      <c r="E84" s="61">
        <v>8.0</v>
      </c>
      <c r="F84" s="61">
        <v>67.0</v>
      </c>
      <c r="G84" s="106">
        <f t="shared" si="4"/>
        <v>110</v>
      </c>
      <c r="H84" s="43" t="s">
        <v>170</v>
      </c>
    </row>
    <row r="85" ht="36.0" customHeight="1">
      <c r="A85" s="108" t="s">
        <v>171</v>
      </c>
      <c r="B85" s="56"/>
      <c r="C85" s="51"/>
      <c r="D85" s="106">
        <f t="shared" ref="D85:G85" si="6">SUM(D82:D84)</f>
        <v>1097</v>
      </c>
      <c r="E85" s="106">
        <f t="shared" si="6"/>
        <v>466</v>
      </c>
      <c r="F85" s="106">
        <f t="shared" si="6"/>
        <v>4330</v>
      </c>
      <c r="G85" s="106">
        <f t="shared" si="6"/>
        <v>5893</v>
      </c>
    </row>
    <row r="86" ht="57.0" customHeight="1">
      <c r="A86" s="108" t="s">
        <v>172</v>
      </c>
      <c r="B86" s="56"/>
      <c r="C86" s="51"/>
      <c r="D86" s="109">
        <f t="shared" ref="D86:G86" si="7">D85/D81</f>
        <v>0.8839645447</v>
      </c>
      <c r="E86" s="109">
        <f t="shared" si="7"/>
        <v>0.9083820663</v>
      </c>
      <c r="F86" s="109">
        <f t="shared" si="7"/>
        <v>0.9433551198</v>
      </c>
      <c r="G86" s="109">
        <f t="shared" si="7"/>
        <v>0.9289092055</v>
      </c>
    </row>
    <row r="87" ht="12.75" customHeight="1">
      <c r="A87" s="110"/>
      <c r="B87" s="110"/>
      <c r="C87" s="110"/>
      <c r="D87" s="111"/>
      <c r="E87" s="111"/>
      <c r="F87" s="111"/>
      <c r="G87" s="111"/>
    </row>
    <row r="88" ht="15.75" customHeight="1">
      <c r="A88" s="100" t="s">
        <v>159</v>
      </c>
      <c r="D88" s="101" t="s">
        <v>173</v>
      </c>
      <c r="E88" s="68"/>
      <c r="F88" s="68"/>
      <c r="G88" s="102"/>
    </row>
    <row r="89" ht="126.0" customHeight="1">
      <c r="A89" s="103"/>
      <c r="B89" s="103"/>
      <c r="C89" s="103"/>
      <c r="D89" s="53" t="s">
        <v>161</v>
      </c>
      <c r="E89" s="53" t="s">
        <v>162</v>
      </c>
      <c r="F89" s="53" t="s">
        <v>163</v>
      </c>
      <c r="G89" s="104" t="s">
        <v>141</v>
      </c>
    </row>
    <row r="90" ht="48.75" customHeight="1">
      <c r="A90" s="107" t="s">
        <v>174</v>
      </c>
      <c r="B90" s="56"/>
      <c r="C90" s="51"/>
      <c r="D90" s="58">
        <v>1203.0</v>
      </c>
      <c r="E90" s="58">
        <v>469.0</v>
      </c>
      <c r="F90" s="58">
        <v>4527.0</v>
      </c>
      <c r="G90" s="106">
        <f t="shared" ref="G90:G95" si="8">SUM(D90:F90)</f>
        <v>6199</v>
      </c>
    </row>
    <row r="91" ht="81.0" customHeight="1">
      <c r="A91" s="107" t="s">
        <v>175</v>
      </c>
      <c r="B91" s="56"/>
      <c r="C91" s="51"/>
      <c r="D91" s="58">
        <v>0.0</v>
      </c>
      <c r="E91" s="58">
        <v>0.0</v>
      </c>
      <c r="F91" s="58">
        <v>0.0</v>
      </c>
      <c r="G91" s="106">
        <f t="shared" si="8"/>
        <v>0</v>
      </c>
    </row>
    <row r="92" ht="27.0" customHeight="1">
      <c r="A92" s="107" t="s">
        <v>176</v>
      </c>
      <c r="B92" s="56"/>
      <c r="C92" s="51"/>
      <c r="D92" s="106">
        <f t="shared" ref="D92:F92" si="9">D90-D91</f>
        <v>1203</v>
      </c>
      <c r="E92" s="106">
        <f t="shared" si="9"/>
        <v>469</v>
      </c>
      <c r="F92" s="106">
        <f t="shared" si="9"/>
        <v>4527</v>
      </c>
      <c r="G92" s="106">
        <f t="shared" si="8"/>
        <v>6199</v>
      </c>
    </row>
    <row r="93" ht="43.5" customHeight="1">
      <c r="A93" s="107" t="s">
        <v>177</v>
      </c>
      <c r="B93" s="56"/>
      <c r="C93" s="51"/>
      <c r="D93" s="58">
        <v>832.0</v>
      </c>
      <c r="E93" s="58">
        <v>375.0</v>
      </c>
      <c r="F93" s="58">
        <v>3859.0</v>
      </c>
      <c r="G93" s="106">
        <f t="shared" si="8"/>
        <v>5066</v>
      </c>
    </row>
    <row r="94" ht="54.75" customHeight="1">
      <c r="A94" s="107" t="s">
        <v>178</v>
      </c>
      <c r="B94" s="56"/>
      <c r="C94" s="51"/>
      <c r="D94" s="58">
        <v>202.0</v>
      </c>
      <c r="E94" s="58">
        <v>51.0</v>
      </c>
      <c r="F94" s="58">
        <v>409.0</v>
      </c>
      <c r="G94" s="106">
        <f t="shared" si="8"/>
        <v>662</v>
      </c>
    </row>
    <row r="95" ht="54.75" customHeight="1">
      <c r="A95" s="107" t="s">
        <v>179</v>
      </c>
      <c r="B95" s="56"/>
      <c r="C95" s="51"/>
      <c r="D95" s="58">
        <v>36.0</v>
      </c>
      <c r="E95" s="58">
        <v>4.0</v>
      </c>
      <c r="F95" s="58">
        <v>61.0</v>
      </c>
      <c r="G95" s="106">
        <f t="shared" si="8"/>
        <v>101</v>
      </c>
    </row>
    <row r="96" ht="36.75" customHeight="1">
      <c r="A96" s="112" t="s">
        <v>180</v>
      </c>
      <c r="B96" s="56"/>
      <c r="C96" s="51"/>
      <c r="D96" s="106">
        <f t="shared" ref="D96:G96" si="10">SUM(D93:D95)</f>
        <v>1070</v>
      </c>
      <c r="E96" s="106">
        <f t="shared" si="10"/>
        <v>430</v>
      </c>
      <c r="F96" s="106">
        <f t="shared" si="10"/>
        <v>4329</v>
      </c>
      <c r="G96" s="106">
        <f t="shared" si="10"/>
        <v>5829</v>
      </c>
    </row>
    <row r="97" ht="39.0" customHeight="1">
      <c r="A97" s="112" t="s">
        <v>181</v>
      </c>
      <c r="B97" s="56"/>
      <c r="C97" s="51"/>
      <c r="D97" s="109">
        <f t="shared" ref="D97:G97" si="11">D96/D92</f>
        <v>0.889443059</v>
      </c>
      <c r="E97" s="109">
        <f t="shared" si="11"/>
        <v>0.9168443497</v>
      </c>
      <c r="F97" s="109">
        <f t="shared" si="11"/>
        <v>0.9562624254</v>
      </c>
      <c r="G97" s="109">
        <f t="shared" si="11"/>
        <v>0.9403129537</v>
      </c>
    </row>
    <row r="98" ht="6.0" customHeight="1">
      <c r="A98" s="110"/>
      <c r="B98" s="110"/>
      <c r="C98" s="110"/>
      <c r="D98" s="111"/>
      <c r="E98" s="111"/>
      <c r="F98" s="111"/>
      <c r="G98" s="111"/>
    </row>
    <row r="99">
      <c r="A99" s="113" t="s">
        <v>182</v>
      </c>
      <c r="F99" s="111"/>
      <c r="G99" s="111"/>
    </row>
    <row r="100" ht="7.5" customHeight="1"/>
    <row r="101" ht="36.75" customHeight="1">
      <c r="A101" s="114" t="s">
        <v>183</v>
      </c>
      <c r="B101" s="56"/>
      <c r="C101" s="51"/>
      <c r="D101" s="115" t="s">
        <v>184</v>
      </c>
      <c r="E101" s="115" t="s">
        <v>185</v>
      </c>
    </row>
    <row r="102" ht="41.25" customHeight="1">
      <c r="A102" s="116" t="s">
        <v>186</v>
      </c>
      <c r="B102" s="56"/>
      <c r="C102" s="51"/>
      <c r="D102" s="92"/>
      <c r="E102" s="92"/>
    </row>
    <row r="103" ht="84.0" customHeight="1">
      <c r="A103" s="117" t="s">
        <v>187</v>
      </c>
      <c r="B103" s="56"/>
      <c r="C103" s="51"/>
      <c r="D103" s="92"/>
      <c r="E103" s="92"/>
    </row>
    <row r="104" ht="41.25" customHeight="1">
      <c r="A104" s="117" t="s">
        <v>188</v>
      </c>
      <c r="B104" s="56"/>
      <c r="C104" s="51"/>
      <c r="D104" s="118">
        <f t="shared" ref="D104:E104" si="12">D102-D103</f>
        <v>0</v>
      </c>
      <c r="E104" s="118">
        <f t="shared" si="12"/>
        <v>0</v>
      </c>
    </row>
    <row r="105" ht="41.25" customHeight="1">
      <c r="A105" s="117" t="s">
        <v>189</v>
      </c>
      <c r="B105" s="56"/>
      <c r="C105" s="51"/>
      <c r="D105" s="92"/>
      <c r="E105" s="92"/>
    </row>
    <row r="106" ht="41.25" customHeight="1">
      <c r="A106" s="116" t="s">
        <v>190</v>
      </c>
      <c r="B106" s="56"/>
      <c r="C106" s="51"/>
      <c r="D106" s="92"/>
      <c r="E106" s="92"/>
    </row>
    <row r="107" ht="41.25" customHeight="1">
      <c r="A107" s="116" t="s">
        <v>191</v>
      </c>
      <c r="B107" s="56"/>
      <c r="C107" s="51"/>
      <c r="D107" s="92"/>
      <c r="E107" s="92"/>
    </row>
    <row r="108" ht="41.25" customHeight="1">
      <c r="A108" s="116" t="s">
        <v>192</v>
      </c>
      <c r="B108" s="56"/>
      <c r="C108" s="51"/>
      <c r="D108" s="92"/>
      <c r="E108" s="92"/>
    </row>
    <row r="109" ht="41.25" customHeight="1">
      <c r="A109" s="116" t="s">
        <v>193</v>
      </c>
      <c r="B109" s="56"/>
      <c r="C109" s="51"/>
      <c r="D109" s="92"/>
      <c r="E109" s="92"/>
    </row>
    <row r="110" ht="41.25" customHeight="1">
      <c r="A110" s="116" t="s">
        <v>194</v>
      </c>
      <c r="B110" s="56"/>
      <c r="C110" s="51"/>
      <c r="D110" s="92"/>
      <c r="E110" s="92"/>
    </row>
    <row r="111" ht="41.25" customHeight="1">
      <c r="A111" s="116" t="s">
        <v>195</v>
      </c>
      <c r="B111" s="56"/>
      <c r="C111" s="51"/>
      <c r="D111" s="92"/>
      <c r="E111" s="92"/>
    </row>
    <row r="113">
      <c r="A113" s="11" t="s">
        <v>196</v>
      </c>
    </row>
    <row r="115" ht="15.75" customHeight="1">
      <c r="A115" s="2" t="s">
        <v>197</v>
      </c>
    </row>
    <row r="142">
      <c r="A142" s="119" t="s">
        <v>198</v>
      </c>
      <c r="B142" s="120">
        <v>0.9673</v>
      </c>
    </row>
    <row r="145">
      <c r="A145" s="45" t="s">
        <v>199</v>
      </c>
      <c r="B145" s="9"/>
      <c r="C145" s="9"/>
      <c r="D145" s="9"/>
      <c r="E145" s="9"/>
      <c r="F145" s="9"/>
      <c r="G145" s="10"/>
    </row>
  </sheetData>
  <mergeCells count="73">
    <mergeCell ref="A88:C89"/>
    <mergeCell ref="D88:G88"/>
    <mergeCell ref="A90:C90"/>
    <mergeCell ref="A91:C91"/>
    <mergeCell ref="A92:C92"/>
    <mergeCell ref="A93:C93"/>
    <mergeCell ref="A94:C94"/>
    <mergeCell ref="A95:C95"/>
    <mergeCell ref="A96:C96"/>
    <mergeCell ref="A97:C97"/>
    <mergeCell ref="A99:E99"/>
    <mergeCell ref="A101:C101"/>
    <mergeCell ref="A102:C102"/>
    <mergeCell ref="A103:C103"/>
    <mergeCell ref="A111:C111"/>
    <mergeCell ref="A115:G140"/>
    <mergeCell ref="A145:G145"/>
    <mergeCell ref="A104:C104"/>
    <mergeCell ref="A105:C105"/>
    <mergeCell ref="A106:C106"/>
    <mergeCell ref="A107:C107"/>
    <mergeCell ref="A108:C108"/>
    <mergeCell ref="A109:C109"/>
    <mergeCell ref="A110:C110"/>
    <mergeCell ref="A1:G1"/>
    <mergeCell ref="A4:G4"/>
    <mergeCell ref="A5:G5"/>
    <mergeCell ref="B7:C7"/>
    <mergeCell ref="D7:E7"/>
    <mergeCell ref="F7:G7"/>
    <mergeCell ref="B9:G9"/>
    <mergeCell ref="A16:D16"/>
    <mergeCell ref="A17:D17"/>
    <mergeCell ref="A18:D18"/>
    <mergeCell ref="A19:D19"/>
    <mergeCell ref="D21:E21"/>
    <mergeCell ref="F21:G21"/>
    <mergeCell ref="B23:G23"/>
    <mergeCell ref="B21:C21"/>
    <mergeCell ref="A29:D29"/>
    <mergeCell ref="A30:D30"/>
    <mergeCell ref="A31:D31"/>
    <mergeCell ref="A32:D32"/>
    <mergeCell ref="A35:G35"/>
    <mergeCell ref="A36:G36"/>
    <mergeCell ref="A37:G37"/>
    <mergeCell ref="A38:G38"/>
    <mergeCell ref="A39:G39"/>
    <mergeCell ref="A40:G40"/>
    <mergeCell ref="A41:G41"/>
    <mergeCell ref="A42:G42"/>
    <mergeCell ref="B43:C43"/>
    <mergeCell ref="D43:E43"/>
    <mergeCell ref="F43:G43"/>
    <mergeCell ref="D58:E58"/>
    <mergeCell ref="D60:E60"/>
    <mergeCell ref="D62:E62"/>
    <mergeCell ref="C64:E64"/>
    <mergeCell ref="A70:G70"/>
    <mergeCell ref="A72:G72"/>
    <mergeCell ref="A74:G74"/>
    <mergeCell ref="A75:G75"/>
    <mergeCell ref="A76:G76"/>
    <mergeCell ref="A77:C78"/>
    <mergeCell ref="D77:G77"/>
    <mergeCell ref="A79:C79"/>
    <mergeCell ref="A80:C80"/>
    <mergeCell ref="A81:C81"/>
    <mergeCell ref="A82:C82"/>
    <mergeCell ref="A83:C83"/>
    <mergeCell ref="A84:C84"/>
    <mergeCell ref="A85:C85"/>
    <mergeCell ref="A86:C86"/>
  </mergeCells>
  <hyperlinks>
    <hyperlink r:id="rId1" ref="A72"/>
  </hyperlinks>
  <printOptions/>
  <pageMargins bottom="0.75" footer="0.0" header="0.0" left="0.7" right="0.7" top="0.75"/>
  <pageSetup orientation="landscape"/>
  <headerFooter>
    <oddHeader>&amp;C </oddHeader>
    <oddFooter>&amp;C  </oddFooter>
  </headerFooter>
  <rowBreaks count="3" manualBreakCount="3">
    <brk id="98" man="1"/>
    <brk id="67" man="1"/>
    <brk id="87" man="1"/>
  </rowBreaks>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3.89"/>
    <col customWidth="1" min="2" max="2" width="61.44"/>
    <col customWidth="1" min="3" max="6" width="13.0"/>
    <col customWidth="1" min="7" max="15" width="10.89"/>
    <col customWidth="1" min="16" max="27" width="11.0"/>
  </cols>
  <sheetData>
    <row r="1">
      <c r="A1" s="121"/>
      <c r="B1" s="8" t="s">
        <v>200</v>
      </c>
      <c r="C1" s="9"/>
      <c r="D1" s="9"/>
      <c r="E1" s="9"/>
      <c r="F1" s="10"/>
      <c r="P1" s="122"/>
      <c r="Q1" s="122"/>
    </row>
    <row r="2">
      <c r="A2" s="11"/>
      <c r="B2" s="11" t="s">
        <v>201</v>
      </c>
      <c r="P2" s="122"/>
      <c r="Q2" s="122"/>
    </row>
    <row r="3" ht="274.5" customHeight="1">
      <c r="A3" s="95"/>
      <c r="B3" s="95" t="s">
        <v>202</v>
      </c>
      <c r="P3" s="122"/>
      <c r="Q3" s="122"/>
    </row>
    <row r="4">
      <c r="A4" s="123"/>
      <c r="B4" s="123"/>
      <c r="C4" s="1"/>
      <c r="D4" s="22"/>
      <c r="E4" s="22"/>
      <c r="P4" s="122"/>
      <c r="Q4" s="122"/>
    </row>
    <row r="5" ht="33.75" customHeight="1">
      <c r="A5" s="124"/>
      <c r="B5" s="124"/>
      <c r="C5" s="125" t="s">
        <v>95</v>
      </c>
      <c r="D5" s="74" t="s">
        <v>96</v>
      </c>
      <c r="E5" s="74" t="s">
        <v>97</v>
      </c>
      <c r="P5" s="122"/>
      <c r="Q5" s="122"/>
    </row>
    <row r="6">
      <c r="A6" s="126"/>
      <c r="B6" s="126" t="s">
        <v>203</v>
      </c>
      <c r="C6" s="58">
        <v>57218.0</v>
      </c>
      <c r="D6" s="58">
        <v>62676.0</v>
      </c>
      <c r="E6" s="58">
        <v>2509.0</v>
      </c>
      <c r="P6" s="122"/>
      <c r="Q6" s="122"/>
    </row>
    <row r="7">
      <c r="A7" s="126"/>
      <c r="B7" s="126"/>
      <c r="C7" s="127"/>
      <c r="D7" s="80"/>
      <c r="E7" s="80"/>
      <c r="P7" s="122"/>
      <c r="Q7" s="122"/>
    </row>
    <row r="8">
      <c r="A8" s="126"/>
      <c r="B8" s="126" t="s">
        <v>204</v>
      </c>
      <c r="C8" s="58">
        <v>5198.0</v>
      </c>
      <c r="D8" s="58">
        <v>8752.0</v>
      </c>
      <c r="E8" s="58">
        <v>326.0</v>
      </c>
      <c r="P8" s="122"/>
      <c r="Q8" s="122"/>
    </row>
    <row r="9">
      <c r="A9" s="126"/>
      <c r="B9" s="126"/>
      <c r="C9" s="127"/>
      <c r="D9" s="80"/>
      <c r="E9" s="80"/>
      <c r="P9" s="122"/>
      <c r="Q9" s="122"/>
    </row>
    <row r="10">
      <c r="A10" s="126"/>
      <c r="B10" s="126" t="s">
        <v>205</v>
      </c>
      <c r="C10" s="58">
        <v>2684.0</v>
      </c>
      <c r="D10" s="58">
        <v>3851.0</v>
      </c>
      <c r="E10" s="58">
        <v>106.0</v>
      </c>
      <c r="P10" s="122"/>
      <c r="Q10" s="122"/>
    </row>
    <row r="11">
      <c r="A11" s="126"/>
      <c r="B11" s="126"/>
      <c r="C11" s="127"/>
      <c r="D11" s="80"/>
      <c r="E11" s="80"/>
      <c r="P11" s="122"/>
      <c r="Q11" s="122"/>
    </row>
    <row r="12">
      <c r="A12" s="128"/>
      <c r="B12" s="128" t="s">
        <v>206</v>
      </c>
      <c r="C12" s="58">
        <v>2674.0</v>
      </c>
      <c r="D12" s="58">
        <v>3824.0</v>
      </c>
      <c r="E12" s="58">
        <v>106.0</v>
      </c>
      <c r="P12" s="122"/>
      <c r="Q12" s="122"/>
    </row>
    <row r="13">
      <c r="A13" s="126"/>
      <c r="B13" s="126"/>
      <c r="C13" s="127"/>
      <c r="D13" s="80"/>
      <c r="E13" s="80"/>
      <c r="P13" s="122"/>
      <c r="Q13" s="122"/>
    </row>
    <row r="14">
      <c r="A14" s="126"/>
      <c r="B14" s="126" t="s">
        <v>207</v>
      </c>
      <c r="C14" s="58">
        <v>10.0</v>
      </c>
      <c r="D14" s="58">
        <v>27.0</v>
      </c>
      <c r="E14" s="58">
        <v>0.0</v>
      </c>
      <c r="P14" s="122"/>
      <c r="Q14" s="122"/>
    </row>
    <row r="15">
      <c r="A15" s="124"/>
      <c r="B15" s="124"/>
      <c r="C15" s="127"/>
      <c r="D15" s="80"/>
      <c r="E15" s="80"/>
      <c r="P15" s="122"/>
      <c r="Q15" s="122"/>
    </row>
    <row r="16">
      <c r="A16" s="124"/>
      <c r="B16" s="124"/>
      <c r="C16" s="80"/>
      <c r="D16" s="80"/>
      <c r="E16" s="80"/>
      <c r="F16" s="80"/>
      <c r="P16" s="122"/>
      <c r="Q16" s="122"/>
    </row>
    <row r="17">
      <c r="A17" s="124"/>
      <c r="B17" s="124"/>
      <c r="C17" s="80"/>
      <c r="D17" s="80"/>
      <c r="E17" s="80"/>
      <c r="F17" s="80"/>
      <c r="P17" s="122"/>
      <c r="Q17" s="122"/>
    </row>
    <row r="18">
      <c r="A18" s="124"/>
      <c r="B18" s="124"/>
      <c r="D18" s="80"/>
      <c r="E18" s="80"/>
      <c r="F18" s="80"/>
      <c r="P18" s="122"/>
      <c r="Q18" s="122"/>
    </row>
    <row r="19">
      <c r="A19" s="129"/>
      <c r="B19" s="129"/>
      <c r="C19" s="104" t="s">
        <v>208</v>
      </c>
      <c r="D19" s="104" t="s">
        <v>209</v>
      </c>
      <c r="E19" s="104" t="s">
        <v>210</v>
      </c>
      <c r="F19" s="104" t="s">
        <v>141</v>
      </c>
      <c r="P19" s="122"/>
      <c r="Q19" s="122"/>
    </row>
    <row r="20">
      <c r="A20" s="126"/>
      <c r="B20" s="130" t="s">
        <v>211</v>
      </c>
      <c r="C20" s="58">
        <v>72666.0</v>
      </c>
      <c r="D20" s="58">
        <v>31313.0</v>
      </c>
      <c r="E20" s="61">
        <v>21937.0</v>
      </c>
      <c r="F20" s="79">
        <v>125916.0</v>
      </c>
      <c r="G20" s="131" t="s">
        <v>212</v>
      </c>
      <c r="P20" s="122"/>
      <c r="Q20" s="122"/>
    </row>
    <row r="21">
      <c r="A21" s="126"/>
      <c r="B21" s="130" t="s">
        <v>213</v>
      </c>
      <c r="C21" s="58">
        <v>11002.0</v>
      </c>
      <c r="D21" s="58">
        <v>2541.0</v>
      </c>
      <c r="E21" s="61">
        <v>1226.0</v>
      </c>
      <c r="F21" s="79">
        <v>14769.0</v>
      </c>
      <c r="P21" s="122"/>
      <c r="Q21" s="122"/>
    </row>
    <row r="22">
      <c r="A22" s="89"/>
      <c r="B22" s="132" t="s">
        <v>214</v>
      </c>
      <c r="C22" s="133">
        <v>5289.0</v>
      </c>
      <c r="D22" s="133">
        <v>737.0</v>
      </c>
      <c r="E22" s="133">
        <v>615.0</v>
      </c>
      <c r="F22" s="79">
        <v>6641.0</v>
      </c>
      <c r="P22" s="122"/>
      <c r="Q22" s="122"/>
    </row>
    <row r="23">
      <c r="P23" s="122"/>
      <c r="Q23" s="122"/>
    </row>
    <row r="24">
      <c r="A24" s="11"/>
      <c r="B24" s="11" t="s">
        <v>215</v>
      </c>
      <c r="P24" s="122"/>
      <c r="Q24" s="122"/>
    </row>
    <row r="25">
      <c r="P25" s="122"/>
      <c r="Q25" s="122"/>
    </row>
    <row r="26">
      <c r="A26" s="26"/>
      <c r="B26" s="26" t="s">
        <v>216</v>
      </c>
      <c r="P26" s="122"/>
      <c r="Q26" s="122"/>
    </row>
    <row r="27">
      <c r="P27" s="122"/>
      <c r="Q27" s="122"/>
    </row>
    <row r="28">
      <c r="A28" s="6"/>
      <c r="B28" s="6" t="s">
        <v>217</v>
      </c>
      <c r="C28" s="21" t="s">
        <v>33</v>
      </c>
    </row>
    <row r="29">
      <c r="A29" s="26"/>
      <c r="B29" s="26" t="s">
        <v>218</v>
      </c>
      <c r="C29" s="22"/>
    </row>
    <row r="30">
      <c r="C30" s="22"/>
    </row>
    <row r="31">
      <c r="A31" s="26"/>
      <c r="B31" s="26" t="s">
        <v>219</v>
      </c>
      <c r="C31" s="22"/>
    </row>
    <row r="32">
      <c r="A32" s="89"/>
      <c r="B32" s="89" t="s">
        <v>220</v>
      </c>
      <c r="C32" s="134">
        <v>7001.0</v>
      </c>
    </row>
    <row r="33">
      <c r="A33" s="89"/>
      <c r="B33" s="89" t="s">
        <v>221</v>
      </c>
      <c r="C33" s="134">
        <v>4820.0</v>
      </c>
    </row>
    <row r="34">
      <c r="A34" s="89"/>
      <c r="B34" s="89" t="s">
        <v>222</v>
      </c>
      <c r="C34" s="134">
        <v>1191.0</v>
      </c>
    </row>
    <row r="35">
      <c r="C35" s="22"/>
    </row>
    <row r="36">
      <c r="A36" s="89"/>
      <c r="B36" s="89" t="s">
        <v>223</v>
      </c>
      <c r="C36" s="21" t="s">
        <v>224</v>
      </c>
    </row>
    <row r="37">
      <c r="A37" s="135"/>
      <c r="B37" s="135" t="s">
        <v>225</v>
      </c>
      <c r="C37" s="21"/>
    </row>
    <row r="38">
      <c r="A38" s="135"/>
      <c r="B38" s="135" t="s">
        <v>226</v>
      </c>
      <c r="C38" s="21"/>
    </row>
    <row r="42">
      <c r="A42" s="11"/>
      <c r="B42" s="11" t="s">
        <v>227</v>
      </c>
    </row>
    <row r="44">
      <c r="B44" s="4" t="s">
        <v>228</v>
      </c>
    </row>
    <row r="45">
      <c r="A45" s="80"/>
      <c r="B45" s="29" t="s">
        <v>229</v>
      </c>
    </row>
    <row r="46">
      <c r="A46" s="12"/>
      <c r="B46" s="12"/>
    </row>
    <row r="47">
      <c r="A47" s="12"/>
      <c r="B47" s="12"/>
    </row>
    <row r="48">
      <c r="A48" s="12"/>
      <c r="B48" s="12"/>
    </row>
    <row r="50">
      <c r="A50" s="11"/>
      <c r="B50" s="11" t="s">
        <v>230</v>
      </c>
    </row>
    <row r="52" ht="36.0" customHeight="1">
      <c r="A52" s="2"/>
      <c r="B52" s="2" t="s">
        <v>231</v>
      </c>
    </row>
    <row r="53">
      <c r="A53" s="80"/>
      <c r="B53" s="29" t="s">
        <v>232</v>
      </c>
    </row>
    <row r="55">
      <c r="A55" s="136"/>
      <c r="B55" s="136" t="s">
        <v>233</v>
      </c>
    </row>
    <row r="57" ht="45.75" customHeight="1">
      <c r="A57" s="2"/>
      <c r="B57" s="2" t="s">
        <v>234</v>
      </c>
    </row>
    <row r="58">
      <c r="C58" s="137" t="s">
        <v>235</v>
      </c>
      <c r="D58" s="137" t="s">
        <v>236</v>
      </c>
    </row>
    <row r="59">
      <c r="A59" s="40"/>
      <c r="B59" s="49" t="s">
        <v>237</v>
      </c>
      <c r="C59" s="133">
        <v>15.0</v>
      </c>
      <c r="D59" s="133">
        <v>18.0</v>
      </c>
    </row>
    <row r="60">
      <c r="A60" s="40"/>
      <c r="B60" s="49" t="s">
        <v>238</v>
      </c>
      <c r="C60" s="133">
        <v>4.0</v>
      </c>
      <c r="D60" s="133">
        <v>4.0</v>
      </c>
    </row>
    <row r="61">
      <c r="A61" s="40"/>
      <c r="B61" s="49" t="s">
        <v>239</v>
      </c>
      <c r="C61" s="133">
        <v>3.0</v>
      </c>
      <c r="D61" s="133">
        <v>4.0</v>
      </c>
    </row>
    <row r="62">
      <c r="A62" s="40"/>
      <c r="B62" s="49" t="s">
        <v>240</v>
      </c>
      <c r="C62" s="133">
        <v>2.0</v>
      </c>
      <c r="D62" s="133">
        <v>3.0</v>
      </c>
    </row>
    <row r="63">
      <c r="A63" s="40"/>
      <c r="B63" s="49" t="s">
        <v>241</v>
      </c>
      <c r="C63" s="133">
        <v>2.0</v>
      </c>
      <c r="D63" s="133">
        <v>3.0</v>
      </c>
    </row>
    <row r="64">
      <c r="A64" s="40"/>
      <c r="B64" s="49" t="s">
        <v>242</v>
      </c>
      <c r="C64" s="133">
        <v>2.0</v>
      </c>
      <c r="D64" s="133">
        <v>3.0</v>
      </c>
    </row>
    <row r="65">
      <c r="A65" s="40"/>
      <c r="B65" s="49" t="s">
        <v>243</v>
      </c>
      <c r="C65" s="133">
        <v>0.0</v>
      </c>
      <c r="D65" s="133">
        <v>0.0</v>
      </c>
    </row>
    <row r="66">
      <c r="A66" s="40"/>
      <c r="B66" s="49" t="s">
        <v>244</v>
      </c>
      <c r="C66" s="133">
        <v>2.0</v>
      </c>
      <c r="D66" s="133">
        <v>2.0</v>
      </c>
    </row>
    <row r="67">
      <c r="A67" s="40"/>
      <c r="B67" s="49" t="s">
        <v>245</v>
      </c>
      <c r="C67" s="133">
        <v>0.0</v>
      </c>
      <c r="D67" s="133">
        <v>0.0</v>
      </c>
    </row>
    <row r="68">
      <c r="A68" s="40"/>
      <c r="B68" s="49" t="s">
        <v>246</v>
      </c>
      <c r="C68" s="133">
        <v>1.0</v>
      </c>
      <c r="D68" s="133">
        <v>1.0</v>
      </c>
    </row>
    <row r="69" ht="19.5" customHeight="1">
      <c r="A69" s="40"/>
      <c r="B69" s="49" t="s">
        <v>247</v>
      </c>
      <c r="C69" s="133">
        <v>1.0</v>
      </c>
      <c r="D69" s="133">
        <v>1.0</v>
      </c>
    </row>
    <row r="70" ht="16.5" customHeight="1">
      <c r="C70" s="138"/>
      <c r="D70" s="138"/>
    </row>
    <row r="71">
      <c r="A71" s="16"/>
      <c r="B71" s="16" t="s">
        <v>248</v>
      </c>
    </row>
    <row r="72" ht="36.0" customHeight="1">
      <c r="A72" s="139"/>
      <c r="B72" s="140"/>
      <c r="C72" s="122"/>
      <c r="D72" s="122"/>
      <c r="E72" s="122"/>
    </row>
    <row r="73" ht="9.75" customHeight="1">
      <c r="A73" s="23"/>
      <c r="B73" s="23"/>
      <c r="C73" s="122"/>
      <c r="D73" s="122"/>
      <c r="E73" s="122"/>
    </row>
    <row r="74" ht="21.0" customHeight="1">
      <c r="A74" s="122"/>
      <c r="B74" s="122" t="s">
        <v>249</v>
      </c>
      <c r="C74" s="122"/>
      <c r="D74" s="122"/>
      <c r="E74" s="122"/>
    </row>
    <row r="75" ht="36.0" customHeight="1">
      <c r="A75" s="139"/>
      <c r="B75" s="140"/>
      <c r="C75" s="122"/>
      <c r="D75" s="122"/>
      <c r="E75" s="122"/>
    </row>
    <row r="76" ht="13.5" customHeight="1">
      <c r="A76" s="122"/>
      <c r="B76" s="122"/>
      <c r="C76" s="122"/>
      <c r="D76" s="122"/>
      <c r="E76" s="122"/>
    </row>
    <row r="77">
      <c r="A77" s="136"/>
      <c r="B77" s="136" t="s">
        <v>250</v>
      </c>
    </row>
    <row r="79" ht="67.5" customHeight="1">
      <c r="A79" s="2"/>
      <c r="B79" s="2" t="s">
        <v>251</v>
      </c>
    </row>
    <row r="80">
      <c r="A80" s="141"/>
      <c r="B80" s="142" t="s">
        <v>252</v>
      </c>
      <c r="C80" s="43" t="s">
        <v>148</v>
      </c>
    </row>
    <row r="82">
      <c r="A82" s="26"/>
      <c r="B82" s="26" t="s">
        <v>253</v>
      </c>
    </row>
    <row r="83" ht="82.5" customHeight="1">
      <c r="A83" s="143"/>
      <c r="B83" s="144" t="s">
        <v>254</v>
      </c>
    </row>
    <row r="85">
      <c r="A85" s="136"/>
      <c r="B85" s="136" t="s">
        <v>255</v>
      </c>
    </row>
    <row r="87">
      <c r="A87" s="2"/>
      <c r="B87" s="2" t="s">
        <v>256</v>
      </c>
    </row>
    <row r="88">
      <c r="A88" s="2"/>
    </row>
    <row r="90">
      <c r="A90" s="1"/>
      <c r="B90" s="1" t="s">
        <v>257</v>
      </c>
    </row>
    <row r="91">
      <c r="B91" s="4" t="s">
        <v>258</v>
      </c>
      <c r="C91" s="145" t="s">
        <v>259</v>
      </c>
    </row>
    <row r="92">
      <c r="B92" s="4" t="s">
        <v>260</v>
      </c>
      <c r="C92" s="145" t="s">
        <v>261</v>
      </c>
    </row>
    <row r="93">
      <c r="B93" s="4" t="s">
        <v>262</v>
      </c>
      <c r="C93" s="145" t="s">
        <v>259</v>
      </c>
    </row>
    <row r="94">
      <c r="B94" s="4" t="s">
        <v>263</v>
      </c>
      <c r="C94" s="145" t="s">
        <v>264</v>
      </c>
      <c r="D94" s="146" t="s">
        <v>265</v>
      </c>
    </row>
    <row r="95">
      <c r="B95" s="4" t="s">
        <v>266</v>
      </c>
      <c r="C95" s="145" t="s">
        <v>264</v>
      </c>
      <c r="D95" s="146" t="s">
        <v>267</v>
      </c>
    </row>
    <row r="96">
      <c r="B96" s="4" t="s">
        <v>268</v>
      </c>
      <c r="C96" s="145" t="s">
        <v>259</v>
      </c>
    </row>
    <row r="97">
      <c r="A97" s="1"/>
      <c r="B97" s="1" t="s">
        <v>269</v>
      </c>
    </row>
    <row r="98">
      <c r="B98" s="4" t="s">
        <v>270</v>
      </c>
      <c r="C98" s="145" t="s">
        <v>261</v>
      </c>
    </row>
    <row r="99">
      <c r="B99" s="4" t="s">
        <v>271</v>
      </c>
      <c r="C99" s="145" t="s">
        <v>272</v>
      </c>
    </row>
    <row r="100">
      <c r="B100" s="4" t="s">
        <v>273</v>
      </c>
      <c r="C100" s="145" t="s">
        <v>264</v>
      </c>
    </row>
    <row r="101">
      <c r="B101" s="4" t="s">
        <v>274</v>
      </c>
      <c r="C101" s="145" t="s">
        <v>272</v>
      </c>
    </row>
    <row r="102">
      <c r="B102" s="4" t="s">
        <v>275</v>
      </c>
      <c r="C102" s="145" t="s">
        <v>264</v>
      </c>
    </row>
    <row r="103">
      <c r="B103" s="4" t="s">
        <v>276</v>
      </c>
      <c r="C103" s="145" t="s">
        <v>261</v>
      </c>
    </row>
    <row r="104">
      <c r="B104" s="4" t="s">
        <v>277</v>
      </c>
      <c r="C104" s="145" t="s">
        <v>261</v>
      </c>
    </row>
    <row r="105">
      <c r="B105" s="4" t="s">
        <v>278</v>
      </c>
      <c r="C105" s="145" t="s">
        <v>264</v>
      </c>
    </row>
    <row r="106">
      <c r="B106" s="4" t="s">
        <v>279</v>
      </c>
      <c r="C106" s="145" t="s">
        <v>261</v>
      </c>
    </row>
    <row r="107">
      <c r="B107" s="4" t="s">
        <v>280</v>
      </c>
      <c r="C107" s="145" t="s">
        <v>272</v>
      </c>
    </row>
    <row r="108">
      <c r="B108" s="4" t="s">
        <v>281</v>
      </c>
      <c r="C108" s="145" t="s">
        <v>272</v>
      </c>
    </row>
    <row r="109">
      <c r="B109" s="4" t="s">
        <v>282</v>
      </c>
      <c r="C109" s="145" t="s">
        <v>261</v>
      </c>
    </row>
    <row r="111">
      <c r="B111" s="4" t="s">
        <v>283</v>
      </c>
    </row>
    <row r="112" ht="105.75" customHeight="1">
      <c r="A112" s="147"/>
      <c r="B112" s="148"/>
    </row>
    <row r="114">
      <c r="A114" s="136"/>
      <c r="B114" s="136" t="s">
        <v>284</v>
      </c>
    </row>
    <row r="115" ht="33.75" customHeight="1">
      <c r="A115" s="95"/>
      <c r="B115" s="95" t="s">
        <v>285</v>
      </c>
      <c r="E115" s="29" t="s">
        <v>33</v>
      </c>
    </row>
    <row r="116">
      <c r="A116" s="149"/>
      <c r="B116" s="149" t="s">
        <v>286</v>
      </c>
    </row>
    <row r="117">
      <c r="A117" s="150"/>
      <c r="B117" s="150" t="s">
        <v>287</v>
      </c>
    </row>
    <row r="118" ht="27.0" customHeight="1">
      <c r="A118" s="12"/>
      <c r="B118" s="12" t="s">
        <v>288</v>
      </c>
    </row>
    <row r="119">
      <c r="A119" s="22"/>
      <c r="B119" s="21" t="s">
        <v>289</v>
      </c>
    </row>
    <row r="120" ht="27.75" customHeight="1">
      <c r="A120" s="12"/>
      <c r="B120" s="12" t="s">
        <v>290</v>
      </c>
    </row>
    <row r="121">
      <c r="A121" s="80"/>
      <c r="B121" s="29" t="s">
        <v>289</v>
      </c>
    </row>
    <row r="122" ht="28.5" customHeight="1">
      <c r="A122" s="12"/>
      <c r="B122" s="12" t="s">
        <v>291</v>
      </c>
    </row>
    <row r="123">
      <c r="A123" s="80"/>
      <c r="B123" s="29" t="s">
        <v>289</v>
      </c>
    </row>
    <row r="125">
      <c r="B125" s="4" t="s">
        <v>292</v>
      </c>
      <c r="C125" s="29" t="s">
        <v>33</v>
      </c>
    </row>
    <row r="127">
      <c r="B127" s="4" t="s">
        <v>293</v>
      </c>
      <c r="E127" s="151">
        <v>45488.0</v>
      </c>
    </row>
    <row r="128">
      <c r="A128" s="26"/>
      <c r="B128" s="26" t="s">
        <v>294</v>
      </c>
    </row>
    <row r="129">
      <c r="A129" s="152"/>
      <c r="B129" s="152" t="s">
        <v>295</v>
      </c>
    </row>
    <row r="130" ht="51.0" customHeight="1">
      <c r="A130" s="2"/>
      <c r="B130" s="2" t="s">
        <v>296</v>
      </c>
    </row>
    <row r="131" ht="93.75" customHeight="1">
      <c r="A131" s="23"/>
      <c r="B131" s="153" t="s">
        <v>297</v>
      </c>
    </row>
    <row r="133">
      <c r="A133" s="6"/>
      <c r="B133" s="141" t="s">
        <v>298</v>
      </c>
    </row>
    <row r="134">
      <c r="A134" s="154" t="s">
        <v>299</v>
      </c>
      <c r="B134" s="155" t="s">
        <v>300</v>
      </c>
      <c r="C134" s="23"/>
      <c r="D134" s="23"/>
      <c r="E134" s="23"/>
      <c r="F134" s="23"/>
    </row>
    <row r="135">
      <c r="A135" s="156" t="s">
        <v>299</v>
      </c>
      <c r="B135" s="155" t="s">
        <v>301</v>
      </c>
      <c r="D135" s="23"/>
      <c r="E135" s="23"/>
      <c r="F135" s="23"/>
    </row>
    <row r="136">
      <c r="A136" s="156" t="s">
        <v>299</v>
      </c>
      <c r="B136" s="155" t="s">
        <v>302</v>
      </c>
      <c r="C136" s="23"/>
      <c r="D136" s="23"/>
      <c r="E136" s="23"/>
      <c r="F136" s="23"/>
    </row>
    <row r="137">
      <c r="A137" s="157"/>
      <c r="B137" s="155" t="s">
        <v>303</v>
      </c>
      <c r="C137" s="23"/>
      <c r="D137" s="23"/>
      <c r="E137" s="23"/>
      <c r="F137" s="23"/>
    </row>
    <row r="138">
      <c r="A138" s="156" t="s">
        <v>299</v>
      </c>
      <c r="B138" s="155" t="s">
        <v>304</v>
      </c>
      <c r="C138" s="23"/>
      <c r="D138" s="23"/>
      <c r="E138" s="23"/>
      <c r="F138" s="23"/>
    </row>
    <row r="139">
      <c r="A139" s="157"/>
      <c r="B139" s="155" t="s">
        <v>305</v>
      </c>
      <c r="C139" s="23"/>
      <c r="D139" s="23"/>
      <c r="E139" s="23"/>
      <c r="F139" s="23"/>
    </row>
    <row r="140">
      <c r="A140" s="150"/>
      <c r="B140" s="150" t="s">
        <v>306</v>
      </c>
      <c r="C140" s="23"/>
      <c r="D140" s="23"/>
      <c r="E140" s="23"/>
      <c r="F140" s="23"/>
    </row>
    <row r="141">
      <c r="C141" s="23"/>
      <c r="D141" s="23"/>
      <c r="E141" s="23"/>
      <c r="F141" s="23"/>
    </row>
    <row r="142">
      <c r="A142" s="158"/>
      <c r="B142" s="158" t="s">
        <v>307</v>
      </c>
      <c r="C142" s="23"/>
      <c r="D142" s="23"/>
      <c r="E142" s="23"/>
      <c r="F142" s="23"/>
    </row>
    <row r="143" ht="70.5" customHeight="1">
      <c r="A143" s="2"/>
      <c r="B143" s="37"/>
      <c r="C143" s="23"/>
      <c r="D143" s="23"/>
      <c r="E143" s="23"/>
      <c r="F143" s="23"/>
    </row>
    <row r="144">
      <c r="A144" s="136"/>
      <c r="B144" s="136" t="s">
        <v>308</v>
      </c>
    </row>
    <row r="145" ht="3.75" customHeight="1"/>
    <row r="146" ht="69.0" customHeight="1">
      <c r="A146" s="95"/>
      <c r="B146" s="95" t="s">
        <v>309</v>
      </c>
    </row>
    <row r="147" ht="24.75" customHeight="1">
      <c r="A147" s="159"/>
      <c r="B147" s="159" t="s">
        <v>310</v>
      </c>
    </row>
    <row r="148">
      <c r="A148" s="95"/>
      <c r="B148" s="95" t="s">
        <v>311</v>
      </c>
    </row>
    <row r="149">
      <c r="A149" s="159"/>
      <c r="B149" s="159" t="s">
        <v>312</v>
      </c>
      <c r="C149" s="12"/>
      <c r="D149" s="12"/>
      <c r="E149" s="12"/>
      <c r="F149" s="12"/>
    </row>
    <row r="150" ht="52.5" customHeight="1">
      <c r="A150" s="2"/>
      <c r="B150" s="2" t="s">
        <v>313</v>
      </c>
    </row>
    <row r="152">
      <c r="C152" s="1" t="s">
        <v>314</v>
      </c>
      <c r="D152" s="1" t="s">
        <v>315</v>
      </c>
    </row>
    <row r="153">
      <c r="A153" s="119"/>
      <c r="B153" s="119" t="s">
        <v>316</v>
      </c>
      <c r="C153" s="120"/>
      <c r="D153" s="160"/>
    </row>
    <row r="154">
      <c r="A154" s="119"/>
      <c r="B154" s="119" t="s">
        <v>317</v>
      </c>
      <c r="C154" s="120"/>
      <c r="D154" s="160"/>
    </row>
    <row r="156" ht="37.5" customHeight="1">
      <c r="A156" s="95"/>
      <c r="B156" s="95" t="s">
        <v>318</v>
      </c>
    </row>
    <row r="157" ht="4.5" customHeight="1"/>
    <row r="158" ht="60.75" customHeight="1">
      <c r="A158" s="161"/>
      <c r="B158" s="161" t="s">
        <v>319</v>
      </c>
      <c r="C158" s="73" t="s">
        <v>320</v>
      </c>
      <c r="D158" s="73" t="s">
        <v>321</v>
      </c>
      <c r="E158" s="73" t="s">
        <v>322</v>
      </c>
    </row>
    <row r="159">
      <c r="A159" s="12"/>
      <c r="B159" s="12" t="s">
        <v>323</v>
      </c>
      <c r="C159" s="162"/>
      <c r="D159" s="162"/>
      <c r="E159" s="162"/>
    </row>
    <row r="160">
      <c r="A160" s="12"/>
      <c r="B160" s="12" t="s">
        <v>324</v>
      </c>
      <c r="C160" s="162"/>
      <c r="D160" s="162"/>
      <c r="E160" s="162"/>
    </row>
    <row r="161">
      <c r="A161" s="12"/>
      <c r="B161" s="12" t="s">
        <v>325</v>
      </c>
      <c r="C161" s="162"/>
      <c r="D161" s="162"/>
      <c r="E161" s="162"/>
    </row>
    <row r="162">
      <c r="A162" s="12"/>
      <c r="B162" s="12" t="s">
        <v>326</v>
      </c>
      <c r="C162" s="162"/>
      <c r="D162" s="162"/>
      <c r="E162" s="162"/>
    </row>
    <row r="163">
      <c r="A163" s="12"/>
      <c r="B163" s="12" t="s">
        <v>327</v>
      </c>
      <c r="C163" s="162"/>
      <c r="D163" s="162"/>
      <c r="E163" s="162"/>
    </row>
    <row r="164">
      <c r="A164" s="12"/>
      <c r="B164" s="12" t="s">
        <v>328</v>
      </c>
      <c r="C164" s="162"/>
      <c r="D164" s="162"/>
      <c r="E164" s="162"/>
    </row>
    <row r="165">
      <c r="A165" s="12"/>
      <c r="B165" s="12" t="s">
        <v>329</v>
      </c>
      <c r="C165" s="162"/>
      <c r="D165" s="162"/>
      <c r="E165" s="162"/>
    </row>
    <row r="166">
      <c r="A166" s="12"/>
      <c r="B166" s="12" t="s">
        <v>330</v>
      </c>
      <c r="C166" s="162"/>
      <c r="D166" s="162"/>
      <c r="E166" s="162"/>
    </row>
    <row r="167">
      <c r="A167" s="12"/>
      <c r="B167" s="12" t="s">
        <v>331</v>
      </c>
      <c r="C167" s="162"/>
      <c r="D167" s="162"/>
      <c r="E167" s="162"/>
    </row>
    <row r="168">
      <c r="A168" s="163"/>
      <c r="B168" s="163" t="s">
        <v>332</v>
      </c>
    </row>
    <row r="169">
      <c r="A169" s="164"/>
      <c r="B169" s="165" t="s">
        <v>333</v>
      </c>
      <c r="C169" s="166" t="s">
        <v>334</v>
      </c>
      <c r="D169" s="53" t="s">
        <v>335</v>
      </c>
    </row>
    <row r="170">
      <c r="A170" s="167"/>
      <c r="B170" s="168" t="s">
        <v>336</v>
      </c>
      <c r="C170" s="169"/>
      <c r="D170" s="170"/>
    </row>
    <row r="171">
      <c r="A171" s="167"/>
      <c r="B171" s="168" t="s">
        <v>337</v>
      </c>
      <c r="C171" s="169"/>
      <c r="D171" s="170"/>
    </row>
    <row r="172">
      <c r="A172" s="167"/>
      <c r="B172" s="168" t="s">
        <v>338</v>
      </c>
      <c r="C172" s="169"/>
      <c r="D172" s="170"/>
    </row>
    <row r="173">
      <c r="A173" s="167"/>
      <c r="B173" s="168" t="s">
        <v>339</v>
      </c>
      <c r="C173" s="169"/>
      <c r="D173" s="170"/>
    </row>
    <row r="174">
      <c r="A174" s="167"/>
      <c r="B174" s="168" t="s">
        <v>340</v>
      </c>
      <c r="C174" s="169"/>
      <c r="D174" s="170"/>
    </row>
    <row r="175">
      <c r="A175" s="167"/>
      <c r="B175" s="168" t="s">
        <v>341</v>
      </c>
      <c r="C175" s="169"/>
      <c r="D175" s="170"/>
    </row>
    <row r="176">
      <c r="A176" s="135"/>
      <c r="B176" s="171" t="s">
        <v>141</v>
      </c>
      <c r="C176" s="172">
        <f t="shared" ref="C176:D176" si="1">SUM(C170:C175)</f>
        <v>0</v>
      </c>
      <c r="D176" s="173">
        <f t="shared" si="1"/>
        <v>0</v>
      </c>
    </row>
    <row r="178">
      <c r="A178" s="164"/>
      <c r="B178" s="165" t="s">
        <v>333</v>
      </c>
      <c r="C178" s="166" t="s">
        <v>342</v>
      </c>
      <c r="E178" s="165" t="s">
        <v>333</v>
      </c>
      <c r="F178" s="166" t="s">
        <v>343</v>
      </c>
    </row>
    <row r="179">
      <c r="A179" s="167"/>
      <c r="B179" s="168" t="s">
        <v>344</v>
      </c>
      <c r="C179" s="169"/>
      <c r="E179" s="174" t="s">
        <v>345</v>
      </c>
      <c r="F179" s="169"/>
    </row>
    <row r="180">
      <c r="A180" s="167"/>
      <c r="B180" s="168" t="s">
        <v>346</v>
      </c>
      <c r="C180" s="169"/>
      <c r="E180" s="174" t="s">
        <v>347</v>
      </c>
      <c r="F180" s="169"/>
    </row>
    <row r="181">
      <c r="A181" s="167"/>
      <c r="B181" s="168" t="s">
        <v>348</v>
      </c>
      <c r="C181" s="169"/>
      <c r="E181" s="174" t="s">
        <v>349</v>
      </c>
      <c r="F181" s="169"/>
    </row>
    <row r="182">
      <c r="A182" s="167"/>
      <c r="B182" s="168" t="s">
        <v>350</v>
      </c>
      <c r="C182" s="169"/>
      <c r="E182" s="174" t="s">
        <v>351</v>
      </c>
      <c r="F182" s="169"/>
    </row>
    <row r="183">
      <c r="A183" s="167"/>
      <c r="B183" s="168" t="s">
        <v>352</v>
      </c>
      <c r="C183" s="169"/>
      <c r="E183" s="174" t="s">
        <v>353</v>
      </c>
      <c r="F183" s="169"/>
    </row>
    <row r="184">
      <c r="A184" s="167"/>
      <c r="B184" s="168" t="s">
        <v>354</v>
      </c>
      <c r="C184" s="169"/>
      <c r="E184" s="174" t="s">
        <v>355</v>
      </c>
      <c r="F184" s="169"/>
    </row>
    <row r="185">
      <c r="A185" s="135"/>
      <c r="B185" s="171" t="s">
        <v>141</v>
      </c>
      <c r="C185" s="172">
        <f>SUM(C179:C184)</f>
        <v>0</v>
      </c>
      <c r="E185" s="175" t="s">
        <v>141</v>
      </c>
      <c r="F185" s="172">
        <f>SUM(F179:F184)</f>
        <v>0</v>
      </c>
    </row>
    <row r="188">
      <c r="A188" s="164"/>
      <c r="B188" s="165" t="s">
        <v>333</v>
      </c>
      <c r="C188" s="176" t="s">
        <v>356</v>
      </c>
      <c r="D188" s="176" t="s">
        <v>357</v>
      </c>
      <c r="E188" s="176" t="s">
        <v>358</v>
      </c>
      <c r="F188" s="176" t="s">
        <v>359</v>
      </c>
    </row>
    <row r="189">
      <c r="A189" s="177"/>
      <c r="B189" s="174" t="s">
        <v>345</v>
      </c>
      <c r="C189" s="170"/>
      <c r="D189" s="170"/>
      <c r="E189" s="170"/>
      <c r="F189" s="170"/>
    </row>
    <row r="190">
      <c r="A190" s="177"/>
      <c r="B190" s="174" t="s">
        <v>347</v>
      </c>
      <c r="C190" s="170"/>
      <c r="D190" s="170"/>
      <c r="E190" s="170"/>
      <c r="F190" s="170"/>
    </row>
    <row r="191">
      <c r="A191" s="177"/>
      <c r="B191" s="174" t="s">
        <v>349</v>
      </c>
      <c r="C191" s="170"/>
      <c r="D191" s="170"/>
      <c r="E191" s="170"/>
      <c r="F191" s="170"/>
    </row>
    <row r="192">
      <c r="A192" s="177"/>
      <c r="B192" s="174" t="s">
        <v>351</v>
      </c>
      <c r="C192" s="170"/>
      <c r="D192" s="170"/>
      <c r="E192" s="170"/>
      <c r="F192" s="170"/>
    </row>
    <row r="193">
      <c r="A193" s="177"/>
      <c r="B193" s="174" t="s">
        <v>353</v>
      </c>
      <c r="C193" s="170"/>
      <c r="D193" s="170"/>
      <c r="E193" s="170"/>
      <c r="F193" s="170"/>
    </row>
    <row r="194">
      <c r="A194" s="177"/>
      <c r="B194" s="174" t="s">
        <v>355</v>
      </c>
      <c r="C194" s="170"/>
      <c r="D194" s="170"/>
      <c r="E194" s="170"/>
      <c r="F194" s="170"/>
    </row>
    <row r="195">
      <c r="A195" s="178"/>
      <c r="B195" s="175" t="s">
        <v>141</v>
      </c>
      <c r="C195" s="173">
        <f t="shared" ref="C195:F195" si="2">SUM(C189:C194)</f>
        <v>0</v>
      </c>
      <c r="D195" s="173">
        <f t="shared" si="2"/>
        <v>0</v>
      </c>
      <c r="E195" s="173">
        <f t="shared" si="2"/>
        <v>0</v>
      </c>
      <c r="F195" s="173">
        <f t="shared" si="2"/>
        <v>0</v>
      </c>
    </row>
    <row r="196">
      <c r="A196" s="136"/>
      <c r="B196" s="136" t="s">
        <v>360</v>
      </c>
    </row>
    <row r="198" ht="37.5" customHeight="1">
      <c r="A198" s="95"/>
      <c r="B198" s="95" t="s">
        <v>361</v>
      </c>
    </row>
    <row r="200">
      <c r="A200" s="119"/>
      <c r="B200" s="179" t="s">
        <v>362</v>
      </c>
      <c r="C200" s="180" t="s">
        <v>363</v>
      </c>
    </row>
    <row r="201" ht="34.5" customHeight="1">
      <c r="A201" s="164"/>
      <c r="B201" s="165" t="s">
        <v>364</v>
      </c>
      <c r="C201" s="181"/>
    </row>
    <row r="202" ht="34.5" customHeight="1">
      <c r="A202" s="164"/>
      <c r="B202" s="165" t="s">
        <v>365</v>
      </c>
      <c r="C202" s="181"/>
    </row>
    <row r="203" ht="34.5" customHeight="1">
      <c r="A203" s="164"/>
      <c r="B203" s="165" t="s">
        <v>366</v>
      </c>
      <c r="C203" s="181"/>
      <c r="E203" s="74" t="s">
        <v>367</v>
      </c>
    </row>
    <row r="204" ht="34.5" customHeight="1">
      <c r="A204" s="164"/>
      <c r="B204" s="165" t="s">
        <v>368</v>
      </c>
      <c r="C204" s="181"/>
    </row>
    <row r="205" ht="34.5" customHeight="1">
      <c r="A205" s="164"/>
      <c r="B205" s="165" t="s">
        <v>369</v>
      </c>
      <c r="C205" s="181"/>
    </row>
    <row r="206" ht="34.5" customHeight="1">
      <c r="A206" s="164"/>
      <c r="B206" s="165" t="s">
        <v>370</v>
      </c>
      <c r="C206" s="181"/>
    </row>
    <row r="210">
      <c r="A210" s="136"/>
      <c r="B210" s="136" t="s">
        <v>371</v>
      </c>
    </row>
    <row r="212" ht="39.75" customHeight="1">
      <c r="A212" s="182"/>
      <c r="B212" s="182" t="s">
        <v>372</v>
      </c>
    </row>
    <row r="213" ht="22.5" customHeight="1">
      <c r="A213" s="183"/>
      <c r="B213" s="183" t="s">
        <v>373</v>
      </c>
    </row>
    <row r="214" ht="54.0" customHeight="1">
      <c r="A214" s="183"/>
      <c r="B214" s="183" t="s">
        <v>374</v>
      </c>
    </row>
    <row r="216">
      <c r="C216" s="184"/>
      <c r="D216" s="184"/>
      <c r="F216" s="185"/>
    </row>
    <row r="217">
      <c r="A217" s="80"/>
      <c r="B217" s="80" t="s">
        <v>333</v>
      </c>
      <c r="C217" s="74" t="s">
        <v>375</v>
      </c>
      <c r="D217" s="74" t="s">
        <v>376</v>
      </c>
      <c r="E217" s="74" t="s">
        <v>377</v>
      </c>
    </row>
    <row r="218" ht="16.5" customHeight="1">
      <c r="A218" s="96"/>
      <c r="B218" s="96" t="s">
        <v>378</v>
      </c>
      <c r="C218" s="186"/>
      <c r="D218" s="186"/>
      <c r="E218" s="187">
        <v>0.383</v>
      </c>
    </row>
    <row r="219">
      <c r="A219" s="96"/>
      <c r="B219" s="96" t="s">
        <v>379</v>
      </c>
      <c r="C219" s="186"/>
      <c r="D219" s="186"/>
      <c r="E219" s="188">
        <v>0.498</v>
      </c>
    </row>
    <row r="220">
      <c r="A220" s="96"/>
      <c r="B220" s="96" t="s">
        <v>380</v>
      </c>
      <c r="C220" s="186"/>
      <c r="D220" s="186"/>
      <c r="E220" s="188">
        <v>0.095</v>
      </c>
    </row>
    <row r="221">
      <c r="A221" s="96"/>
      <c r="B221" s="96" t="s">
        <v>381</v>
      </c>
      <c r="C221" s="186"/>
      <c r="D221" s="186"/>
      <c r="E221" s="188">
        <v>0.016</v>
      </c>
    </row>
    <row r="222">
      <c r="A222" s="96"/>
      <c r="B222" s="96" t="s">
        <v>382</v>
      </c>
      <c r="C222" s="186"/>
      <c r="D222" s="186"/>
      <c r="E222" s="188">
        <v>0.005</v>
      </c>
    </row>
    <row r="223">
      <c r="A223" s="96"/>
      <c r="B223" s="96" t="s">
        <v>383</v>
      </c>
      <c r="C223" s="186"/>
      <c r="D223" s="186"/>
      <c r="E223" s="188">
        <v>0.003</v>
      </c>
    </row>
    <row r="224">
      <c r="A224" s="96"/>
      <c r="B224" s="96" t="s">
        <v>384</v>
      </c>
      <c r="C224" s="186"/>
      <c r="D224" s="186"/>
      <c r="E224" s="188">
        <v>0.0</v>
      </c>
    </row>
    <row r="225">
      <c r="A225" s="96"/>
      <c r="B225" s="96" t="s">
        <v>385</v>
      </c>
      <c r="C225" s="186"/>
      <c r="D225" s="186"/>
      <c r="E225" s="188">
        <v>0.0</v>
      </c>
    </row>
    <row r="226">
      <c r="A226" s="96"/>
      <c r="B226" s="96" t="s">
        <v>386</v>
      </c>
      <c r="C226" s="186"/>
      <c r="D226" s="186"/>
      <c r="E226" s="188">
        <v>0.0</v>
      </c>
    </row>
    <row r="227">
      <c r="A227" s="189"/>
      <c r="B227" s="189" t="s">
        <v>141</v>
      </c>
      <c r="C227" s="190">
        <f t="shared" ref="C227:E227" si="3">SUM(C218:C226)</f>
        <v>0</v>
      </c>
      <c r="D227" s="190">
        <f t="shared" si="3"/>
        <v>0</v>
      </c>
      <c r="E227" s="190">
        <f t="shared" si="3"/>
        <v>1</v>
      </c>
    </row>
    <row r="229" ht="15.75" customHeight="1">
      <c r="A229" s="191"/>
      <c r="B229" s="191" t="s">
        <v>387</v>
      </c>
      <c r="F229" s="192"/>
    </row>
    <row r="230">
      <c r="A230" s="191"/>
      <c r="F230" s="192"/>
    </row>
    <row r="231">
      <c r="A231" s="193"/>
      <c r="B231" s="193" t="s">
        <v>388</v>
      </c>
      <c r="C231" s="192"/>
      <c r="D231" s="192"/>
      <c r="E231" s="192"/>
      <c r="F231" s="192"/>
    </row>
    <row r="235">
      <c r="A235" s="136"/>
      <c r="B235" s="136" t="s">
        <v>389</v>
      </c>
    </row>
    <row r="237">
      <c r="A237" s="194"/>
      <c r="B237" s="194" t="s">
        <v>390</v>
      </c>
      <c r="E237" s="195">
        <v>3.89</v>
      </c>
    </row>
    <row r="238">
      <c r="A238" s="194"/>
      <c r="B238" s="194"/>
      <c r="E238" s="80"/>
    </row>
    <row r="239">
      <c r="A239" s="196"/>
      <c r="B239" s="196" t="s">
        <v>391</v>
      </c>
      <c r="E239" s="197">
        <v>1.0</v>
      </c>
      <c r="F239" s="43" t="s">
        <v>148</v>
      </c>
    </row>
    <row r="241">
      <c r="A241" s="136"/>
      <c r="B241" s="136"/>
    </row>
    <row r="246">
      <c r="A246" s="136"/>
      <c r="B246" s="136" t="s">
        <v>392</v>
      </c>
    </row>
    <row r="248">
      <c r="B248" s="4" t="s">
        <v>393</v>
      </c>
      <c r="C248" s="21" t="s">
        <v>33</v>
      </c>
    </row>
    <row r="249">
      <c r="A249" s="192"/>
      <c r="B249" s="192" t="s">
        <v>394</v>
      </c>
    </row>
    <row r="251">
      <c r="A251" s="12"/>
      <c r="B251" s="12" t="s">
        <v>395</v>
      </c>
      <c r="C251" s="198" t="s">
        <v>396</v>
      </c>
    </row>
    <row r="253">
      <c r="A253" s="12"/>
      <c r="B253" s="12" t="s">
        <v>397</v>
      </c>
      <c r="C253" s="21" t="s">
        <v>33</v>
      </c>
    </row>
    <row r="255" ht="31.5" customHeight="1">
      <c r="A255" s="2"/>
      <c r="B255" s="2" t="s">
        <v>398</v>
      </c>
      <c r="C255" s="29" t="s">
        <v>399</v>
      </c>
    </row>
    <row r="257">
      <c r="A257" s="5"/>
      <c r="B257" s="5" t="s">
        <v>400</v>
      </c>
      <c r="C257" s="29" t="s">
        <v>33</v>
      </c>
    </row>
    <row r="260">
      <c r="A260" s="136"/>
      <c r="B260" s="136" t="s">
        <v>401</v>
      </c>
    </row>
    <row r="262">
      <c r="B262" s="4" t="s">
        <v>402</v>
      </c>
      <c r="C262" s="21" t="s">
        <v>33</v>
      </c>
    </row>
    <row r="264">
      <c r="B264" s="4" t="s">
        <v>403</v>
      </c>
    </row>
    <row r="265">
      <c r="A265" s="26"/>
      <c r="B265" s="26" t="s">
        <v>404</v>
      </c>
    </row>
    <row r="267">
      <c r="A267" s="89"/>
      <c r="B267" s="89" t="s">
        <v>405</v>
      </c>
      <c r="C267" s="199">
        <v>45626.0</v>
      </c>
    </row>
    <row r="268">
      <c r="A268" s="89"/>
      <c r="B268" s="89" t="s">
        <v>406</v>
      </c>
      <c r="C268" s="199"/>
    </row>
    <row r="271">
      <c r="A271" s="136"/>
      <c r="B271" s="136" t="s">
        <v>407</v>
      </c>
    </row>
    <row r="273">
      <c r="B273" s="4" t="s">
        <v>408</v>
      </c>
      <c r="C273" s="21" t="s">
        <v>33</v>
      </c>
    </row>
    <row r="275">
      <c r="A275" s="136"/>
      <c r="B275" s="136" t="s">
        <v>409</v>
      </c>
    </row>
    <row r="277">
      <c r="B277" s="4" t="s">
        <v>410</v>
      </c>
      <c r="D277" s="29" t="s">
        <v>224</v>
      </c>
    </row>
    <row r="279">
      <c r="B279" s="4" t="s">
        <v>411</v>
      </c>
      <c r="D279" s="200"/>
    </row>
    <row r="281">
      <c r="B281" s="4" t="s">
        <v>412</v>
      </c>
      <c r="E281" s="200">
        <v>45382.0</v>
      </c>
    </row>
    <row r="283">
      <c r="A283" s="136"/>
      <c r="B283" s="136" t="s">
        <v>413</v>
      </c>
    </row>
    <row r="285">
      <c r="B285" s="4" t="s">
        <v>414</v>
      </c>
    </row>
    <row r="287">
      <c r="A287" s="201"/>
      <c r="B287" s="202" t="s">
        <v>415</v>
      </c>
    </row>
    <row r="289" ht="33.75" customHeight="1">
      <c r="A289" s="203"/>
      <c r="B289" s="203" t="s">
        <v>416</v>
      </c>
      <c r="D289" s="14"/>
      <c r="E289" s="162">
        <v>1.0</v>
      </c>
      <c r="F289" s="4" t="s">
        <v>417</v>
      </c>
    </row>
    <row r="290">
      <c r="A290" s="159"/>
      <c r="B290" s="204" t="s">
        <v>418</v>
      </c>
      <c r="D290" s="14"/>
      <c r="E290" s="200"/>
    </row>
    <row r="291">
      <c r="C291" s="22"/>
    </row>
    <row r="292">
      <c r="B292" s="4" t="s">
        <v>419</v>
      </c>
      <c r="C292" s="22"/>
    </row>
    <row r="293">
      <c r="C293" s="22"/>
    </row>
    <row r="294" ht="141.0" customHeight="1">
      <c r="A294" s="2"/>
      <c r="B294" s="37"/>
      <c r="C294" s="22"/>
    </row>
    <row r="295">
      <c r="C295" s="22"/>
    </row>
    <row r="296">
      <c r="C296" s="22"/>
    </row>
    <row r="297">
      <c r="C297" s="22"/>
    </row>
    <row r="298">
      <c r="C298" s="22" t="s">
        <v>420</v>
      </c>
      <c r="D298" s="4" t="s">
        <v>421</v>
      </c>
    </row>
    <row r="299">
      <c r="B299" s="4" t="s">
        <v>422</v>
      </c>
      <c r="C299" s="199">
        <v>45414.0</v>
      </c>
      <c r="D299" s="205" t="s">
        <v>423</v>
      </c>
    </row>
    <row r="300">
      <c r="C300" s="22"/>
    </row>
    <row r="301">
      <c r="B301" s="4" t="s">
        <v>424</v>
      </c>
      <c r="C301" s="206">
        <v>300.0</v>
      </c>
    </row>
    <row r="302">
      <c r="C302" s="22"/>
    </row>
    <row r="303">
      <c r="B303" s="4" t="s">
        <v>425</v>
      </c>
      <c r="C303" s="21" t="s">
        <v>426</v>
      </c>
    </row>
    <row r="306">
      <c r="A306" s="136"/>
      <c r="B306" s="136" t="s">
        <v>427</v>
      </c>
    </row>
    <row r="308">
      <c r="B308" s="4" t="s">
        <v>428</v>
      </c>
      <c r="D308" s="21" t="s">
        <v>33</v>
      </c>
    </row>
    <row r="310">
      <c r="B310" s="4" t="s">
        <v>429</v>
      </c>
      <c r="C310" s="2"/>
    </row>
    <row r="311">
      <c r="C311" s="2"/>
    </row>
    <row r="312">
      <c r="A312" s="207"/>
      <c r="B312" s="208" t="s">
        <v>430</v>
      </c>
    </row>
    <row r="313">
      <c r="A313" s="2"/>
      <c r="B313" s="2"/>
    </row>
    <row r="314">
      <c r="A314" s="136"/>
      <c r="B314" s="136" t="s">
        <v>431</v>
      </c>
    </row>
    <row r="316" ht="31.5" customHeight="1">
      <c r="A316" s="2"/>
      <c r="B316" s="2" t="s">
        <v>432</v>
      </c>
      <c r="D316" s="29" t="s">
        <v>224</v>
      </c>
    </row>
    <row r="319">
      <c r="A319" s="209"/>
      <c r="B319" s="209" t="s">
        <v>433</v>
      </c>
    </row>
    <row r="321">
      <c r="A321" s="136"/>
      <c r="B321" s="136" t="s">
        <v>434</v>
      </c>
    </row>
    <row r="323" ht="15.75" customHeight="1">
      <c r="A323" s="95"/>
      <c r="B323" s="95" t="s">
        <v>435</v>
      </c>
    </row>
    <row r="324">
      <c r="A324" s="95"/>
      <c r="D324" s="210" t="s">
        <v>224</v>
      </c>
      <c r="E324" s="211" t="s">
        <v>148</v>
      </c>
    </row>
    <row r="325">
      <c r="A325" s="95"/>
    </row>
    <row r="326">
      <c r="A326" s="95"/>
    </row>
    <row r="328">
      <c r="A328" s="158"/>
      <c r="B328" s="158" t="s">
        <v>436</v>
      </c>
    </row>
    <row r="329">
      <c r="A329" s="89"/>
      <c r="B329" s="89" t="s">
        <v>437</v>
      </c>
      <c r="C329" s="199"/>
    </row>
    <row r="330">
      <c r="A330" s="89"/>
      <c r="B330" s="89" t="s">
        <v>438</v>
      </c>
      <c r="C330" s="199"/>
    </row>
    <row r="331">
      <c r="A331" s="89"/>
      <c r="B331" s="89"/>
      <c r="C331" s="212"/>
    </row>
    <row r="332">
      <c r="A332" s="89"/>
      <c r="B332" s="89" t="s">
        <v>439</v>
      </c>
      <c r="C332" s="199"/>
    </row>
    <row r="333">
      <c r="A333" s="89"/>
      <c r="B333" s="89" t="s">
        <v>440</v>
      </c>
      <c r="C333" s="199"/>
    </row>
    <row r="335">
      <c r="A335" s="158"/>
      <c r="B335" s="158" t="s">
        <v>441</v>
      </c>
    </row>
    <row r="336">
      <c r="A336" s="89"/>
      <c r="B336" s="89" t="s">
        <v>442</v>
      </c>
      <c r="C336" s="160"/>
    </row>
    <row r="337">
      <c r="A337" s="89"/>
      <c r="B337" s="89" t="s">
        <v>443</v>
      </c>
      <c r="C337" s="160"/>
    </row>
    <row r="338">
      <c r="A338" s="89"/>
      <c r="B338" s="89"/>
      <c r="C338" s="213"/>
    </row>
    <row r="339" ht="15.75" customHeight="1">
      <c r="A339" s="89"/>
      <c r="B339" s="89" t="s">
        <v>444</v>
      </c>
      <c r="C339" s="23"/>
      <c r="D339" s="23"/>
      <c r="E339" s="23"/>
      <c r="F339" s="23"/>
    </row>
    <row r="340" ht="67.5" customHeight="1">
      <c r="A340" s="2"/>
      <c r="B340" s="37"/>
      <c r="C340" s="23"/>
      <c r="D340" s="23"/>
      <c r="E340" s="23"/>
      <c r="F340" s="23"/>
    </row>
    <row r="341" ht="30.75" customHeight="1">
      <c r="A341" s="2"/>
      <c r="B341" s="2"/>
      <c r="C341" s="23"/>
      <c r="D341" s="23"/>
      <c r="E341" s="23"/>
      <c r="F341" s="23"/>
    </row>
    <row r="342">
      <c r="A342" s="136"/>
      <c r="B342" s="136" t="s">
        <v>445</v>
      </c>
    </row>
    <row r="344">
      <c r="A344" s="2"/>
      <c r="B344" s="2" t="s">
        <v>446</v>
      </c>
    </row>
    <row r="345">
      <c r="A345" s="2"/>
      <c r="D345" s="214" t="s">
        <v>224</v>
      </c>
      <c r="E345" s="211" t="s">
        <v>148</v>
      </c>
    </row>
    <row r="346">
      <c r="A346" s="2"/>
    </row>
    <row r="348">
      <c r="A348" s="158"/>
      <c r="B348" s="158" t="s">
        <v>447</v>
      </c>
    </row>
    <row r="349">
      <c r="A349" s="12"/>
      <c r="B349" s="12" t="s">
        <v>448</v>
      </c>
      <c r="C349" s="199"/>
    </row>
    <row r="350">
      <c r="A350" s="12"/>
      <c r="B350" s="12" t="s">
        <v>449</v>
      </c>
      <c r="C350" s="199"/>
    </row>
    <row r="352">
      <c r="A352" s="2"/>
      <c r="B352" s="2" t="s">
        <v>450</v>
      </c>
    </row>
    <row r="353">
      <c r="A353" s="2"/>
      <c r="C353" s="21"/>
    </row>
    <row r="355">
      <c r="A355" s="158"/>
      <c r="B355" s="158" t="s">
        <v>441</v>
      </c>
    </row>
    <row r="356">
      <c r="A356" s="89"/>
      <c r="B356" s="89" t="s">
        <v>451</v>
      </c>
      <c r="C356" s="160"/>
    </row>
    <row r="357">
      <c r="A357" s="89"/>
      <c r="B357" s="89" t="s">
        <v>452</v>
      </c>
      <c r="C357" s="160"/>
    </row>
    <row r="358">
      <c r="A358" s="89"/>
      <c r="B358" s="89" t="s">
        <v>453</v>
      </c>
      <c r="C358" s="134"/>
    </row>
    <row r="365">
      <c r="A365" s="215"/>
      <c r="B365" s="45" t="s">
        <v>454</v>
      </c>
      <c r="C365" s="9"/>
      <c r="D365" s="9"/>
      <c r="E365" s="9"/>
      <c r="F365" s="10"/>
    </row>
  </sheetData>
  <mergeCells count="27">
    <mergeCell ref="B1:F1"/>
    <mergeCell ref="B3:F3"/>
    <mergeCell ref="B52:F52"/>
    <mergeCell ref="B57:F57"/>
    <mergeCell ref="B79:D79"/>
    <mergeCell ref="B87:F88"/>
    <mergeCell ref="B115:D115"/>
    <mergeCell ref="B130:F130"/>
    <mergeCell ref="B146:F146"/>
    <mergeCell ref="B147:F147"/>
    <mergeCell ref="B148:F148"/>
    <mergeCell ref="B150:F150"/>
    <mergeCell ref="B156:F156"/>
    <mergeCell ref="B198:F198"/>
    <mergeCell ref="B290:D290"/>
    <mergeCell ref="B316:C316"/>
    <mergeCell ref="B323:C326"/>
    <mergeCell ref="B344:C346"/>
    <mergeCell ref="B352:B353"/>
    <mergeCell ref="B365:F365"/>
    <mergeCell ref="E203:F204"/>
    <mergeCell ref="B212:F212"/>
    <mergeCell ref="B213:F213"/>
    <mergeCell ref="B214:F214"/>
    <mergeCell ref="F216:F227"/>
    <mergeCell ref="B229:E230"/>
    <mergeCell ref="B289:D289"/>
  </mergeCells>
  <conditionalFormatting sqref="C185">
    <cfRule type="cellIs" dxfId="0" priority="1" operator="greaterThan">
      <formula>1</formula>
    </cfRule>
  </conditionalFormatting>
  <conditionalFormatting sqref="C201:C206">
    <cfRule type="cellIs" dxfId="0" priority="2" operator="greaterThan">
      <formula>1</formula>
    </cfRule>
  </conditionalFormatting>
  <conditionalFormatting sqref="C176:D176">
    <cfRule type="cellIs" dxfId="0" priority="3" operator="greaterThan">
      <formula>1</formula>
    </cfRule>
  </conditionalFormatting>
  <conditionalFormatting sqref="C227:E227">
    <cfRule type="cellIs" dxfId="0" priority="4" operator="greaterThan">
      <formula>1</formula>
    </cfRule>
  </conditionalFormatting>
  <conditionalFormatting sqref="C195:F195">
    <cfRule type="cellIs" dxfId="0" priority="5" operator="greaterThan">
      <formula>1</formula>
    </cfRule>
  </conditionalFormatting>
  <conditionalFormatting sqref="F185">
    <cfRule type="cellIs" dxfId="0" priority="6" operator="greaterThan">
      <formula>1</formula>
    </cfRule>
  </conditionalFormatting>
  <dataValidations>
    <dataValidation type="list" allowBlank="1" showErrorMessage="1" sqref="C28 C36:C38 E115 C125 C248 C253 C257 C262 C273 D277 D308 D316 D324 D345 C353">
      <formula1>validations!$A$1:$A$2</formula1>
    </dataValidation>
    <dataValidation type="decimal" allowBlank="1" showInputMessage="1" showErrorMessage="1" prompt="Invalid Score Range - Score must be between 0 - 36. " sqref="C162:E167">
      <formula1>0.0</formula1>
      <formula2>36.0</formula2>
    </dataValidation>
    <dataValidation type="decimal" allowBlank="1" showErrorMessage="1" sqref="C32:C34">
      <formula1>0.0</formula1>
      <formula2>1.0E10</formula2>
    </dataValidation>
    <dataValidation type="list" allowBlank="1" showErrorMessage="1" sqref="C303">
      <formula1>validations!$O$1:$O$3</formula1>
    </dataValidation>
    <dataValidation type="decimal" allowBlank="1" showErrorMessage="1" sqref="C59:D70">
      <formula1>0.0</formula1>
      <formula2>1000000.0</formula2>
    </dataValidation>
    <dataValidation type="list" allowBlank="1" showErrorMessage="1" sqref="A119:B119 A121:B121 A123:B123">
      <formula1>validations!$K$1:$K$5</formula1>
    </dataValidation>
    <dataValidation type="custom" allowBlank="1" showInputMessage="1" showErrorMessage="1" prompt="Incorrect Format - Cell must contain numeric value (percentage). " sqref="C189:F194">
      <formula1>ISNUMBER(C189:F194)</formula1>
    </dataValidation>
    <dataValidation type="decimal" allowBlank="1" showErrorMessage="1" sqref="C20:E22">
      <formula1>0.0</formula1>
      <formula2>1.0E11</formula2>
    </dataValidation>
    <dataValidation type="list" allowBlank="1" showErrorMessage="1" sqref="C255">
      <formula1>validations!$L$1:$L$3</formula1>
    </dataValidation>
    <dataValidation type="list" allowBlank="1" showErrorMessage="1" sqref="A45:B48">
      <formula1>validations!$G$1:$G$3</formula1>
    </dataValidation>
    <dataValidation type="list" allowBlank="1" showErrorMessage="1" sqref="A80:B80">
      <formula1>validations!$I$1:$I$4</formula1>
    </dataValidation>
    <dataValidation type="decimal" allowBlank="1" showInputMessage="1" showErrorMessage="1" prompt="Invalid Score Range - Score must be between 400 - 1600. " sqref="C159:E159">
      <formula1>400.0</formula1>
      <formula2>1600.0</formula2>
    </dataValidation>
    <dataValidation type="decimal" allowBlank="1" showInputMessage="1" showErrorMessage="1" prompt="Invalid Score Range - Score must be between 200 - 800. " sqref="C160:E161">
      <formula1>200.0</formula1>
      <formula2>800.0</formula2>
    </dataValidation>
    <dataValidation type="list" allowBlank="1" showErrorMessage="1" sqref="A53:B53">
      <formula1>validations!$H$1:$H$3</formula1>
    </dataValidation>
    <dataValidation type="list" allowBlank="1" showErrorMessage="1" sqref="C91:C96 C98:C109">
      <formula1>validations!$J$1:$J$4</formula1>
    </dataValidation>
    <dataValidation type="decimal" allowBlank="1" showErrorMessage="1" sqref="E289">
      <formula1>0.0</formula1>
      <formula2>50.0</formula2>
    </dataValidation>
    <dataValidation type="list" allowBlank="1" showErrorMessage="1" sqref="A287:B287">
      <formula1>validations!$N$1:$N$3</formula1>
    </dataValidation>
  </dataValidations>
  <printOptions/>
  <pageMargins bottom="0.75" footer="0.0" header="0.0" left="0.7" right="0.7" top="0.75"/>
  <pageSetup orientation="landscape"/>
  <headerFooter>
    <oddHeader>&amp;C  </oddHeader>
    <oddFooter>&amp;C       </oddFooter>
  </headerFooter>
  <rowBreaks count="3" manualBreakCount="3">
    <brk id="320" man="1"/>
    <brk id="341" man="1"/>
    <brk id="143" man="1"/>
  </rowBreak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11.0"/>
    <col customWidth="1" min="2" max="2" width="15.0"/>
    <col customWidth="1" min="3" max="4" width="11.44"/>
    <col customWidth="1" min="5" max="5" width="11.56"/>
    <col customWidth="1" min="6" max="6" width="37.11"/>
    <col customWidth="1" min="7" max="7" width="10.11"/>
    <col customWidth="1" min="8" max="9" width="10.89"/>
    <col customWidth="1" min="10" max="26" width="11.0"/>
  </cols>
  <sheetData>
    <row r="1">
      <c r="A1" s="8" t="s">
        <v>455</v>
      </c>
      <c r="B1" s="9"/>
      <c r="C1" s="9"/>
      <c r="D1" s="9"/>
      <c r="E1" s="9"/>
      <c r="F1" s="9"/>
      <c r="G1" s="10"/>
      <c r="H1" s="11"/>
    </row>
    <row r="2"/>
    <row r="3">
      <c r="A3" s="11" t="s">
        <v>456</v>
      </c>
    </row>
    <row r="4" ht="15.75" customHeight="1">
      <c r="F4" s="216" t="s">
        <v>457</v>
      </c>
      <c r="H4" s="217"/>
    </row>
    <row r="5">
      <c r="A5" s="4" t="s">
        <v>458</v>
      </c>
      <c r="E5" s="29" t="s">
        <v>33</v>
      </c>
      <c r="H5" s="217"/>
      <c r="I5" s="218"/>
    </row>
    <row r="6"/>
    <row r="7" ht="39.75" customHeight="1">
      <c r="A7" s="2" t="s">
        <v>459</v>
      </c>
      <c r="G7" s="29" t="s">
        <v>33</v>
      </c>
      <c r="I7" s="23"/>
    </row>
    <row r="8">
      <c r="A8" s="23"/>
      <c r="B8" s="23"/>
      <c r="C8" s="23"/>
      <c r="D8" s="23"/>
      <c r="E8" s="23"/>
      <c r="F8" s="23"/>
      <c r="G8" s="23"/>
      <c r="H8" s="23"/>
      <c r="I8" s="23"/>
    </row>
    <row r="9">
      <c r="A9" s="11" t="s">
        <v>460</v>
      </c>
    </row>
    <row r="10"/>
    <row r="11" ht="39.0" customHeight="1">
      <c r="A11" s="2" t="s">
        <v>461</v>
      </c>
      <c r="H11" s="23"/>
      <c r="I11" s="23"/>
    </row>
    <row r="12" ht="39.0" customHeight="1">
      <c r="A12" s="2"/>
      <c r="B12" s="2"/>
      <c r="C12" s="73" t="s">
        <v>462</v>
      </c>
      <c r="D12" s="73" t="s">
        <v>463</v>
      </c>
      <c r="E12" s="73" t="s">
        <v>464</v>
      </c>
      <c r="F12" s="2"/>
      <c r="G12" s="2"/>
      <c r="H12" s="2"/>
      <c r="I12" s="2"/>
    </row>
    <row r="13">
      <c r="B13" s="89" t="s">
        <v>95</v>
      </c>
      <c r="C13" s="219">
        <v>9757.0</v>
      </c>
      <c r="D13" s="219">
        <v>2293.0</v>
      </c>
      <c r="E13" s="134">
        <v>1336.0</v>
      </c>
      <c r="F13" s="150" t="s">
        <v>465</v>
      </c>
      <c r="G13" s="150"/>
    </row>
    <row r="14">
      <c r="B14" s="89" t="s">
        <v>96</v>
      </c>
      <c r="C14" s="219">
        <v>8569.0</v>
      </c>
      <c r="D14" s="219">
        <v>2552.0</v>
      </c>
      <c r="E14" s="134">
        <v>1277.0</v>
      </c>
      <c r="F14" s="150" t="s">
        <v>466</v>
      </c>
      <c r="G14" s="150"/>
    </row>
    <row r="15">
      <c r="B15" s="89" t="s">
        <v>97</v>
      </c>
      <c r="C15" s="210">
        <v>528.0</v>
      </c>
      <c r="D15" s="29">
        <v>187.0</v>
      </c>
      <c r="E15" s="29">
        <v>101.0</v>
      </c>
      <c r="F15" s="150" t="s">
        <v>467</v>
      </c>
      <c r="G15" s="150"/>
    </row>
    <row r="16">
      <c r="B16" s="89" t="s">
        <v>141</v>
      </c>
      <c r="C16" s="220">
        <v>19334.0</v>
      </c>
      <c r="D16" s="220">
        <v>5172.0</v>
      </c>
      <c r="E16" s="221">
        <v>2777.0</v>
      </c>
      <c r="F16" s="222" t="s">
        <v>468</v>
      </c>
    </row>
    <row r="17">
      <c r="C17" s="131" t="s">
        <v>148</v>
      </c>
      <c r="E17" s="223"/>
    </row>
    <row r="18"/>
    <row r="19">
      <c r="A19" s="11" t="s">
        <v>469</v>
      </c>
    </row>
    <row r="20"/>
    <row r="21">
      <c r="A21" s="4" t="s">
        <v>470</v>
      </c>
    </row>
    <row r="29">
      <c r="A29" s="11" t="s">
        <v>471</v>
      </c>
    </row>
    <row r="31" ht="34.5" customHeight="1">
      <c r="A31" s="2" t="s">
        <v>472</v>
      </c>
      <c r="G31" s="29" t="s">
        <v>33</v>
      </c>
    </row>
    <row r="33">
      <c r="A33" s="4" t="s">
        <v>473</v>
      </c>
      <c r="G33" s="80"/>
      <c r="H33" s="80"/>
    </row>
    <row r="34" ht="24.0" customHeight="1">
      <c r="B34" s="167" t="s">
        <v>474</v>
      </c>
      <c r="C34" s="195">
        <v>60.0</v>
      </c>
      <c r="E34" s="164" t="s">
        <v>475</v>
      </c>
      <c r="F34" s="29" t="s">
        <v>476</v>
      </c>
      <c r="G34" s="74"/>
    </row>
    <row r="35">
      <c r="C35" s="150" t="s">
        <v>477</v>
      </c>
    </row>
    <row r="36">
      <c r="A36" s="11" t="s">
        <v>478</v>
      </c>
    </row>
    <row r="38">
      <c r="A38" s="4" t="s">
        <v>479</v>
      </c>
    </row>
    <row r="39">
      <c r="B39" s="26" t="s">
        <v>480</v>
      </c>
    </row>
    <row r="41">
      <c r="A41" s="89" t="s">
        <v>481</v>
      </c>
      <c r="F41" s="29" t="s">
        <v>482</v>
      </c>
    </row>
    <row r="42">
      <c r="A42" s="89" t="s">
        <v>483</v>
      </c>
      <c r="F42" s="29" t="s">
        <v>484</v>
      </c>
    </row>
    <row r="43">
      <c r="A43" s="89" t="s">
        <v>485</v>
      </c>
      <c r="F43" s="29" t="s">
        <v>484</v>
      </c>
    </row>
    <row r="44">
      <c r="A44" s="89" t="s">
        <v>270</v>
      </c>
      <c r="F44" s="29" t="s">
        <v>486</v>
      </c>
    </row>
    <row r="45">
      <c r="A45" s="89" t="s">
        <v>487</v>
      </c>
      <c r="F45" s="29" t="s">
        <v>482</v>
      </c>
    </row>
    <row r="46">
      <c r="A46" s="89" t="s">
        <v>488</v>
      </c>
      <c r="F46" s="29" t="s">
        <v>486</v>
      </c>
    </row>
    <row r="49">
      <c r="A49" s="11" t="s">
        <v>489</v>
      </c>
    </row>
    <row r="50">
      <c r="A50" s="4" t="s">
        <v>490</v>
      </c>
    </row>
    <row r="52">
      <c r="B52" s="89" t="s">
        <v>491</v>
      </c>
      <c r="E52" s="195" t="s">
        <v>492</v>
      </c>
    </row>
    <row r="54">
      <c r="A54" s="11" t="s">
        <v>493</v>
      </c>
    </row>
    <row r="55">
      <c r="A55" s="4" t="s">
        <v>494</v>
      </c>
    </row>
    <row r="57">
      <c r="B57" s="89" t="s">
        <v>491</v>
      </c>
      <c r="E57" s="195">
        <v>2.4</v>
      </c>
    </row>
    <row r="58">
      <c r="A58" s="11" t="s">
        <v>495</v>
      </c>
    </row>
    <row r="59" ht="114.75" customHeight="1">
      <c r="F59" s="148" t="s">
        <v>496</v>
      </c>
    </row>
    <row r="61">
      <c r="A61" s="11" t="s">
        <v>497</v>
      </c>
    </row>
    <row r="62" ht="24.0" customHeight="1">
      <c r="A62" s="2" t="s">
        <v>498</v>
      </c>
      <c r="G62" s="23"/>
      <c r="H62" s="23"/>
    </row>
    <row r="63" ht="24.0" customHeight="1">
      <c r="G63" s="23"/>
      <c r="H63" s="23"/>
    </row>
    <row r="65">
      <c r="B65" s="73" t="s">
        <v>406</v>
      </c>
      <c r="C65" s="73" t="s">
        <v>499</v>
      </c>
      <c r="D65" s="73" t="s">
        <v>500</v>
      </c>
      <c r="E65" s="73" t="s">
        <v>501</v>
      </c>
      <c r="F65" s="73" t="s">
        <v>502</v>
      </c>
    </row>
    <row r="66">
      <c r="A66" s="119" t="s">
        <v>503</v>
      </c>
      <c r="B66" s="199"/>
      <c r="C66" s="199">
        <v>45626.0</v>
      </c>
      <c r="D66" s="199">
        <v>45412.0</v>
      </c>
      <c r="E66" s="199">
        <v>45444.0</v>
      </c>
    </row>
    <row r="67">
      <c r="A67" s="119" t="s">
        <v>504</v>
      </c>
      <c r="B67" s="199"/>
      <c r="C67" s="199"/>
      <c r="D67" s="199"/>
      <c r="E67" s="199"/>
    </row>
    <row r="68">
      <c r="A68" s="119" t="s">
        <v>505</v>
      </c>
      <c r="B68" s="199"/>
      <c r="C68" s="199"/>
      <c r="D68" s="199"/>
      <c r="E68" s="199"/>
    </row>
    <row r="69">
      <c r="A69" s="119" t="s">
        <v>506</v>
      </c>
      <c r="B69" s="199"/>
      <c r="C69" s="199"/>
      <c r="D69" s="199"/>
      <c r="E69" s="199"/>
    </row>
    <row r="75">
      <c r="A75" s="11" t="s">
        <v>507</v>
      </c>
    </row>
    <row r="77" ht="39.75" customHeight="1">
      <c r="A77" s="2" t="s">
        <v>508</v>
      </c>
      <c r="E77" s="13" t="s">
        <v>224</v>
      </c>
      <c r="I77" s="4"/>
    </row>
    <row r="78">
      <c r="A78" s="11" t="s">
        <v>509</v>
      </c>
    </row>
    <row r="79">
      <c r="A79" s="4" t="s">
        <v>510</v>
      </c>
    </row>
    <row r="80" ht="66.0" customHeight="1">
      <c r="F80" s="37" t="s">
        <v>511</v>
      </c>
    </row>
    <row r="81">
      <c r="A81" s="11" t="s">
        <v>512</v>
      </c>
    </row>
    <row r="82">
      <c r="A82" s="4" t="s">
        <v>513</v>
      </c>
    </row>
    <row r="84">
      <c r="B84" s="4" t="s">
        <v>514</v>
      </c>
      <c r="C84" s="29" t="s">
        <v>515</v>
      </c>
    </row>
    <row r="86">
      <c r="A86" s="11" t="s">
        <v>516</v>
      </c>
    </row>
    <row r="87">
      <c r="A87" s="4" t="s">
        <v>517</v>
      </c>
    </row>
    <row r="89">
      <c r="A89" s="4" t="s">
        <v>518</v>
      </c>
      <c r="B89" s="195">
        <v>70.0</v>
      </c>
      <c r="C89" s="4" t="s">
        <v>519</v>
      </c>
      <c r="D89" s="29" t="s">
        <v>476</v>
      </c>
    </row>
    <row r="90">
      <c r="B90" s="150" t="s">
        <v>520</v>
      </c>
    </row>
    <row r="91">
      <c r="A91" s="11" t="s">
        <v>521</v>
      </c>
    </row>
    <row r="92">
      <c r="A92" s="4" t="s">
        <v>522</v>
      </c>
    </row>
    <row r="94">
      <c r="A94" s="4" t="s">
        <v>518</v>
      </c>
      <c r="B94" s="195">
        <v>80.0</v>
      </c>
      <c r="C94" s="4" t="s">
        <v>519</v>
      </c>
      <c r="D94" s="29" t="s">
        <v>476</v>
      </c>
    </row>
    <row r="95">
      <c r="B95" s="150" t="s">
        <v>520</v>
      </c>
    </row>
    <row r="96">
      <c r="A96" s="11" t="s">
        <v>523</v>
      </c>
    </row>
    <row r="97">
      <c r="A97" s="4" t="s">
        <v>524</v>
      </c>
    </row>
    <row r="99">
      <c r="A99" s="4" t="s">
        <v>518</v>
      </c>
      <c r="B99" s="195" t="s">
        <v>492</v>
      </c>
    </row>
    <row r="101">
      <c r="A101" s="11" t="s">
        <v>525</v>
      </c>
    </row>
    <row r="102">
      <c r="A102" s="4" t="s">
        <v>526</v>
      </c>
    </row>
    <row r="104">
      <c r="A104" s="4" t="s">
        <v>518</v>
      </c>
      <c r="B104" s="195">
        <v>60.0</v>
      </c>
    </row>
    <row r="105">
      <c r="F105" s="2"/>
    </row>
    <row r="106">
      <c r="F106" s="2"/>
    </row>
    <row r="107">
      <c r="A107" s="11" t="s">
        <v>527</v>
      </c>
      <c r="F107" s="2"/>
    </row>
    <row r="108">
      <c r="A108" s="4" t="s">
        <v>528</v>
      </c>
      <c r="F108" s="2"/>
    </row>
    <row r="109" ht="78.0" customHeight="1">
      <c r="F109" s="37" t="s">
        <v>529</v>
      </c>
    </row>
    <row r="110">
      <c r="A110" s="11" t="s">
        <v>530</v>
      </c>
    </row>
    <row r="111">
      <c r="A111" s="4" t="s">
        <v>531</v>
      </c>
    </row>
    <row r="116">
      <c r="F116" s="41"/>
    </row>
    <row r="117">
      <c r="A117" s="11" t="s">
        <v>532</v>
      </c>
    </row>
    <row r="118">
      <c r="A118" s="2" t="s">
        <v>533</v>
      </c>
    </row>
    <row r="119" ht="19.5" customHeight="1"/>
    <row r="120">
      <c r="B120" s="89" t="s">
        <v>518</v>
      </c>
      <c r="C120" s="195"/>
      <c r="D120" s="89" t="s">
        <v>519</v>
      </c>
      <c r="E120" s="29"/>
    </row>
    <row r="122">
      <c r="A122" s="11" t="s">
        <v>534</v>
      </c>
    </row>
    <row r="123">
      <c r="A123" s="2" t="s">
        <v>535</v>
      </c>
    </row>
    <row r="124" ht="34.5" customHeight="1"/>
    <row r="125">
      <c r="B125" s="89" t="s">
        <v>518</v>
      </c>
      <c r="C125" s="195"/>
      <c r="D125" s="89" t="s">
        <v>519</v>
      </c>
      <c r="E125" s="29"/>
    </row>
    <row r="127">
      <c r="A127" s="11" t="s">
        <v>536</v>
      </c>
    </row>
    <row r="128" ht="15.75" customHeight="1">
      <c r="A128" s="2" t="s">
        <v>537</v>
      </c>
      <c r="F128" s="29" t="s">
        <v>33</v>
      </c>
    </row>
    <row r="129" ht="15.75" customHeight="1">
      <c r="G129" s="4"/>
    </row>
    <row r="130">
      <c r="A130" s="122"/>
      <c r="B130" s="122"/>
      <c r="C130" s="122"/>
      <c r="D130" s="122"/>
      <c r="E130" s="122"/>
    </row>
    <row r="131">
      <c r="A131" s="4" t="s">
        <v>538</v>
      </c>
      <c r="F131" s="224" t="s">
        <v>539</v>
      </c>
    </row>
    <row r="132" ht="27.75" customHeight="1"/>
    <row r="133">
      <c r="A133" s="11" t="s">
        <v>540</v>
      </c>
    </row>
    <row r="134" ht="27.0" customHeight="1">
      <c r="A134" s="4" t="s">
        <v>541</v>
      </c>
    </row>
    <row r="135" ht="205.5" customHeight="1">
      <c r="F135" s="37"/>
    </row>
    <row r="136">
      <c r="F136" s="2"/>
    </row>
    <row r="137">
      <c r="A137" s="45" t="s">
        <v>542</v>
      </c>
      <c r="B137" s="9"/>
      <c r="C137" s="9"/>
      <c r="D137" s="9"/>
      <c r="E137" s="9"/>
      <c r="F137" s="9"/>
      <c r="G137" s="10"/>
      <c r="H137" s="11"/>
    </row>
  </sheetData>
  <mergeCells count="21">
    <mergeCell ref="A1:G1"/>
    <mergeCell ref="F4:G5"/>
    <mergeCell ref="A7:F7"/>
    <mergeCell ref="A11:G11"/>
    <mergeCell ref="F16:G17"/>
    <mergeCell ref="E17:E18"/>
    <mergeCell ref="A31:F31"/>
    <mergeCell ref="B57:D57"/>
    <mergeCell ref="A62:F63"/>
    <mergeCell ref="A77:D77"/>
    <mergeCell ref="A118:G119"/>
    <mergeCell ref="A123:G124"/>
    <mergeCell ref="A128:E129"/>
    <mergeCell ref="A137:G137"/>
    <mergeCell ref="A41:D41"/>
    <mergeCell ref="A42:D42"/>
    <mergeCell ref="A43:D43"/>
    <mergeCell ref="A44:D44"/>
    <mergeCell ref="A45:D45"/>
    <mergeCell ref="A46:D46"/>
    <mergeCell ref="B52:D52"/>
  </mergeCells>
  <dataValidations>
    <dataValidation type="list" allowBlank="1" showErrorMessage="1" sqref="E5 G7 G31 E77 F128">
      <formula1>validations!$A$1:$A$2</formula1>
    </dataValidation>
    <dataValidation type="decimal" allowBlank="1" showErrorMessage="1" sqref="C13 E13 C14:E15">
      <formula1>0.0</formula1>
      <formula2>1.0E13</formula2>
    </dataValidation>
    <dataValidation type="list" allowBlank="1" showErrorMessage="1" sqref="F41:F46">
      <formula1>validations!$Q$1:$Q$5</formula1>
    </dataValidation>
    <dataValidation type="list" allowBlank="1" showErrorMessage="1" sqref="I77">
      <formula1>$I$75:$I$76</formula1>
    </dataValidation>
    <dataValidation type="list" allowBlank="1" showErrorMessage="1" sqref="G129">
      <formula1>$I$128:$I$130</formula1>
    </dataValidation>
    <dataValidation type="list" allowBlank="1" showErrorMessage="1" sqref="F34 D89 D94 E120 E125">
      <formula1>validations!$P$1:$P$2</formula1>
    </dataValidation>
  </dataValidations>
  <hyperlinks>
    <hyperlink r:id="rId1" ref="F131"/>
  </hyperlinks>
  <printOptions/>
  <pageMargins bottom="0.75" footer="0.0" header="0.0" left="0.7" right="0.7" top="0.75"/>
  <pageSetup orientation="landscape"/>
  <headerFooter>
    <oddHeader>&amp;C  </oddHeader>
    <oddFooter>&amp;C    </oddFooter>
  </headerFooter>
  <rowBreaks count="3" manualBreakCount="3">
    <brk id="57" man="1"/>
    <brk id="77" man="1"/>
    <brk id="126" man="1"/>
  </rowBrea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7.22"/>
    <col customWidth="1" min="2" max="2" width="44.67"/>
    <col customWidth="1" min="3" max="3" width="6.44"/>
    <col customWidth="1" min="4" max="4" width="45.11"/>
    <col customWidth="1" min="5" max="26" width="11.0"/>
  </cols>
  <sheetData>
    <row r="1">
      <c r="A1" s="8" t="s">
        <v>543</v>
      </c>
      <c r="B1" s="9"/>
      <c r="C1" s="9"/>
      <c r="D1" s="10"/>
    </row>
    <row r="2"/>
    <row r="3">
      <c r="A3" s="11" t="s">
        <v>544</v>
      </c>
    </row>
    <row r="4"/>
    <row r="5">
      <c r="A5" s="225" t="s">
        <v>545</v>
      </c>
    </row>
    <row r="6"/>
    <row r="7">
      <c r="A7" s="155" t="b">
        <v>1</v>
      </c>
      <c r="B7" s="155" t="s">
        <v>546</v>
      </c>
      <c r="C7" s="155" t="b">
        <v>1</v>
      </c>
      <c r="D7" s="155" t="s">
        <v>547</v>
      </c>
    </row>
    <row r="8">
      <c r="A8" s="155" t="b">
        <v>1</v>
      </c>
      <c r="B8" s="226" t="s">
        <v>548</v>
      </c>
      <c r="C8" s="155" t="b">
        <v>1</v>
      </c>
      <c r="D8" s="155" t="s">
        <v>549</v>
      </c>
    </row>
    <row r="9">
      <c r="A9" s="155" t="b">
        <v>1</v>
      </c>
      <c r="B9" s="155" t="s">
        <v>550</v>
      </c>
      <c r="C9" s="155" t="b">
        <v>1</v>
      </c>
      <c r="D9" s="155" t="s">
        <v>551</v>
      </c>
    </row>
    <row r="10">
      <c r="A10" s="155" t="b">
        <v>1</v>
      </c>
      <c r="B10" s="155" t="s">
        <v>552</v>
      </c>
      <c r="C10" s="155" t="b">
        <v>0</v>
      </c>
      <c r="D10" s="155" t="s">
        <v>553</v>
      </c>
    </row>
    <row r="11">
      <c r="A11" s="155" t="b">
        <v>1</v>
      </c>
      <c r="B11" s="155" t="s">
        <v>554</v>
      </c>
      <c r="C11" s="155" t="b">
        <v>1</v>
      </c>
      <c r="D11" s="155" t="s">
        <v>555</v>
      </c>
    </row>
    <row r="12">
      <c r="A12" s="155" t="b">
        <v>1</v>
      </c>
      <c r="B12" s="155" t="s">
        <v>556</v>
      </c>
      <c r="C12" s="155" t="b">
        <v>1</v>
      </c>
      <c r="D12" s="155" t="s">
        <v>557</v>
      </c>
    </row>
    <row r="13">
      <c r="A13" s="155" t="b">
        <v>1</v>
      </c>
      <c r="B13" s="155" t="s">
        <v>558</v>
      </c>
      <c r="C13" s="155" t="b">
        <v>0</v>
      </c>
      <c r="D13" s="155" t="s">
        <v>559</v>
      </c>
    </row>
    <row r="14">
      <c r="A14" s="155" t="b">
        <v>1</v>
      </c>
      <c r="B14" s="155" t="s">
        <v>560</v>
      </c>
      <c r="C14" s="155" t="b">
        <v>1</v>
      </c>
      <c r="D14" s="155" t="s">
        <v>561</v>
      </c>
    </row>
    <row r="15">
      <c r="A15" s="4" t="b">
        <v>0</v>
      </c>
      <c r="B15" s="155" t="s">
        <v>562</v>
      </c>
      <c r="C15" s="155" t="b">
        <v>0</v>
      </c>
      <c r="D15" s="155" t="s">
        <v>563</v>
      </c>
    </row>
    <row r="16">
      <c r="C16" s="155" t="b">
        <v>0</v>
      </c>
      <c r="D16" s="155" t="s">
        <v>252</v>
      </c>
    </row>
    <row r="17" ht="27.0" customHeight="1"/>
    <row r="18" ht="72.0" customHeight="1">
      <c r="C18" s="227" t="s">
        <v>564</v>
      </c>
      <c r="D18" s="153"/>
    </row>
    <row r="19">
      <c r="A19" s="11"/>
    </row>
    <row r="20">
      <c r="A20" s="11" t="s">
        <v>565</v>
      </c>
    </row>
    <row r="22">
      <c r="A22" s="11" t="s">
        <v>566</v>
      </c>
    </row>
    <row r="23" ht="31.5" customHeight="1">
      <c r="A23" s="2" t="s">
        <v>567</v>
      </c>
    </row>
    <row r="24">
      <c r="A24" s="23"/>
      <c r="B24" s="23"/>
      <c r="C24" s="23"/>
      <c r="D24" s="23"/>
    </row>
    <row r="25">
      <c r="A25" s="155" t="b">
        <v>1</v>
      </c>
      <c r="B25" s="155" t="s">
        <v>568</v>
      </c>
      <c r="C25" s="4" t="b">
        <v>0</v>
      </c>
      <c r="D25" s="155" t="s">
        <v>569</v>
      </c>
    </row>
    <row r="26">
      <c r="A26" s="4" t="b">
        <v>0</v>
      </c>
      <c r="B26" s="155" t="s">
        <v>570</v>
      </c>
      <c r="C26" s="155" t="b">
        <v>1</v>
      </c>
      <c r="D26" s="155" t="s">
        <v>239</v>
      </c>
    </row>
    <row r="27">
      <c r="A27" s="155" t="b">
        <v>1</v>
      </c>
      <c r="B27" s="155" t="s">
        <v>571</v>
      </c>
      <c r="C27" s="155" t="b">
        <v>1</v>
      </c>
      <c r="D27" s="155" t="s">
        <v>572</v>
      </c>
    </row>
    <row r="28">
      <c r="A28" s="4" t="b">
        <v>0</v>
      </c>
      <c r="B28" s="155" t="s">
        <v>573</v>
      </c>
      <c r="C28" s="4" t="b">
        <v>0</v>
      </c>
      <c r="D28" s="155" t="s">
        <v>574</v>
      </c>
    </row>
    <row r="29">
      <c r="A29" s="155" t="b">
        <v>1</v>
      </c>
      <c r="B29" s="155" t="s">
        <v>244</v>
      </c>
      <c r="C29" s="155" t="b">
        <v>1</v>
      </c>
      <c r="D29" s="155" t="s">
        <v>575</v>
      </c>
    </row>
    <row r="30">
      <c r="A30" s="155" t="b">
        <v>1</v>
      </c>
      <c r="B30" s="155" t="s">
        <v>576</v>
      </c>
      <c r="C30" s="155" t="b">
        <v>1</v>
      </c>
      <c r="D30" s="155" t="s">
        <v>577</v>
      </c>
    </row>
    <row r="31">
      <c r="C31" s="155" t="b">
        <v>1</v>
      </c>
      <c r="D31" s="155" t="s">
        <v>252</v>
      </c>
    </row>
    <row r="33">
      <c r="D33" s="26" t="s">
        <v>578</v>
      </c>
    </row>
    <row r="34" ht="114.0" customHeight="1">
      <c r="D34" s="37" t="s">
        <v>579</v>
      </c>
    </row>
    <row r="39">
      <c r="A39" s="8" t="s">
        <v>580</v>
      </c>
      <c r="B39" s="9"/>
      <c r="C39" s="9"/>
      <c r="D39" s="10"/>
    </row>
  </sheetData>
  <mergeCells count="3">
    <mergeCell ref="A1:D1"/>
    <mergeCell ref="A23:D23"/>
    <mergeCell ref="A39:D39"/>
  </mergeCells>
  <printOptions/>
  <pageMargins bottom="0.75" footer="0.0" header="0.0" left="0.7" right="0.7" top="0.75"/>
  <pageSetup orientation="landscape"/>
  <headerFooter>
    <oddHeader>&amp;C  </oddHeader>
    <oddFooter>&amp;C   </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5.44"/>
    <col customWidth="1" min="2" max="2" width="35.33"/>
    <col customWidth="1" min="3" max="3" width="21.89"/>
    <col customWidth="1" min="4" max="4" width="21.44"/>
    <col customWidth="1" min="5" max="5" width="11.0"/>
    <col customWidth="1" min="6" max="6" width="38.44"/>
    <col customWidth="1" min="7" max="7" width="10.89"/>
    <col customWidth="1" min="8" max="27" width="11.0"/>
  </cols>
  <sheetData>
    <row r="1">
      <c r="A1" s="228"/>
      <c r="B1" s="229" t="s">
        <v>581</v>
      </c>
      <c r="C1" s="9"/>
      <c r="D1" s="9"/>
      <c r="E1" s="10"/>
      <c r="F1" s="11"/>
    </row>
    <row r="2"/>
    <row r="3">
      <c r="A3" s="11"/>
      <c r="B3" s="11" t="s">
        <v>582</v>
      </c>
    </row>
    <row r="4"/>
    <row r="5">
      <c r="A5" s="2"/>
      <c r="B5" s="2" t="s">
        <v>583</v>
      </c>
    </row>
    <row r="6">
      <c r="A6" s="2"/>
    </row>
    <row r="7"/>
    <row r="8">
      <c r="C8" s="53" t="s">
        <v>584</v>
      </c>
      <c r="D8" s="104" t="s">
        <v>585</v>
      </c>
    </row>
    <row r="9" ht="41.25" customHeight="1">
      <c r="A9" s="164"/>
      <c r="B9" s="164" t="s">
        <v>586</v>
      </c>
      <c r="C9" s="230">
        <v>0.153</v>
      </c>
      <c r="D9" s="230">
        <v>0.149</v>
      </c>
    </row>
    <row r="10" ht="33.75" customHeight="1">
      <c r="A10" s="167"/>
      <c r="B10" s="231" t="s">
        <v>587</v>
      </c>
      <c r="C10" s="197">
        <v>0.021</v>
      </c>
      <c r="D10" s="197">
        <v>0.018</v>
      </c>
      <c r="E10" s="232" t="s">
        <v>148</v>
      </c>
    </row>
    <row r="11" ht="33.75" customHeight="1">
      <c r="A11" s="167"/>
      <c r="B11" s="231" t="s">
        <v>588</v>
      </c>
      <c r="C11" s="197">
        <v>0.054</v>
      </c>
      <c r="D11" s="197">
        <v>0.046</v>
      </c>
      <c r="E11" s="232" t="s">
        <v>148</v>
      </c>
    </row>
    <row r="12" ht="33.75" customHeight="1">
      <c r="A12" s="164"/>
      <c r="B12" s="233" t="s">
        <v>589</v>
      </c>
      <c r="C12" s="197">
        <v>0.014</v>
      </c>
      <c r="D12" s="197">
        <v>0.011</v>
      </c>
      <c r="E12" s="232" t="s">
        <v>148</v>
      </c>
    </row>
    <row r="13" ht="33.75" customHeight="1">
      <c r="A13" s="164"/>
      <c r="B13" s="164" t="s">
        <v>590</v>
      </c>
      <c r="C13" s="230">
        <v>0.93</v>
      </c>
      <c r="D13" s="230">
        <v>0.27</v>
      </c>
    </row>
    <row r="14" ht="33.75" customHeight="1">
      <c r="A14" s="167"/>
      <c r="B14" s="167" t="s">
        <v>591</v>
      </c>
      <c r="C14" s="230">
        <v>0.07</v>
      </c>
      <c r="D14" s="230">
        <v>0.73</v>
      </c>
    </row>
    <row r="15" ht="33.75" customHeight="1">
      <c r="A15" s="167"/>
      <c r="B15" s="167" t="s">
        <v>592</v>
      </c>
      <c r="C15" s="230">
        <v>0.0</v>
      </c>
      <c r="D15" s="230">
        <v>0.05</v>
      </c>
    </row>
    <row r="16" ht="33.75" customHeight="1">
      <c r="A16" s="167"/>
      <c r="B16" s="167" t="s">
        <v>593</v>
      </c>
      <c r="C16" s="162">
        <v>18.0</v>
      </c>
      <c r="D16" s="162">
        <v>20.0</v>
      </c>
      <c r="E16" s="234"/>
    </row>
    <row r="17" ht="33.75" customHeight="1">
      <c r="A17" s="164"/>
      <c r="B17" s="164" t="s">
        <v>594</v>
      </c>
      <c r="C17" s="162">
        <v>18.0</v>
      </c>
      <c r="D17" s="162">
        <v>20.0</v>
      </c>
      <c r="E17" s="234"/>
    </row>
    <row r="18"/>
    <row r="19"/>
    <row r="20"/>
    <row r="21"/>
    <row r="25">
      <c r="A25" s="11"/>
      <c r="B25" s="11" t="s">
        <v>595</v>
      </c>
    </row>
    <row r="26">
      <c r="B26" s="4" t="s">
        <v>596</v>
      </c>
    </row>
    <row r="28">
      <c r="A28" s="155" t="b">
        <v>1</v>
      </c>
      <c r="B28" s="155" t="s">
        <v>597</v>
      </c>
    </row>
    <row r="29">
      <c r="A29" s="155" t="b">
        <v>1</v>
      </c>
      <c r="B29" s="155" t="s">
        <v>598</v>
      </c>
    </row>
    <row r="30">
      <c r="A30" s="155" t="b">
        <v>1</v>
      </c>
      <c r="B30" s="155" t="s">
        <v>599</v>
      </c>
    </row>
    <row r="31">
      <c r="A31" s="155" t="b">
        <v>1</v>
      </c>
      <c r="B31" s="155" t="s">
        <v>600</v>
      </c>
    </row>
    <row r="32">
      <c r="A32" s="155" t="b">
        <v>1</v>
      </c>
      <c r="B32" s="155" t="s">
        <v>601</v>
      </c>
    </row>
    <row r="33">
      <c r="A33" s="155" t="b">
        <v>1</v>
      </c>
      <c r="B33" s="155" t="s">
        <v>602</v>
      </c>
    </row>
    <row r="34">
      <c r="A34" s="155" t="b">
        <v>1</v>
      </c>
      <c r="B34" s="155" t="s">
        <v>603</v>
      </c>
    </row>
    <row r="35">
      <c r="A35" s="155" t="b">
        <v>1</v>
      </c>
      <c r="B35" s="155" t="s">
        <v>604</v>
      </c>
    </row>
    <row r="36">
      <c r="A36" s="155" t="b">
        <v>1</v>
      </c>
      <c r="B36" s="155" t="s">
        <v>605</v>
      </c>
    </row>
    <row r="37">
      <c r="A37" s="155" t="b">
        <v>1</v>
      </c>
      <c r="B37" s="155" t="s">
        <v>606</v>
      </c>
    </row>
    <row r="38">
      <c r="A38" s="155" t="b">
        <v>1</v>
      </c>
      <c r="B38" s="155" t="s">
        <v>607</v>
      </c>
    </row>
    <row r="39">
      <c r="A39" s="4" t="b">
        <v>0</v>
      </c>
      <c r="B39" s="155" t="s">
        <v>608</v>
      </c>
    </row>
    <row r="40">
      <c r="A40" s="155" t="b">
        <v>1</v>
      </c>
      <c r="B40" s="155" t="s">
        <v>609</v>
      </c>
    </row>
    <row r="41">
      <c r="A41" s="155" t="b">
        <v>1</v>
      </c>
      <c r="B41" s="155" t="s">
        <v>610</v>
      </c>
    </row>
    <row r="42">
      <c r="A42" s="11"/>
      <c r="B42" s="11"/>
    </row>
    <row r="43">
      <c r="A43" s="11"/>
      <c r="B43" s="11" t="s">
        <v>611</v>
      </c>
    </row>
    <row r="45">
      <c r="B45" s="155" t="s">
        <v>612</v>
      </c>
    </row>
    <row r="47">
      <c r="A47" s="26"/>
      <c r="B47" s="26" t="s">
        <v>613</v>
      </c>
    </row>
    <row r="48">
      <c r="A48" s="2"/>
      <c r="B48" s="37"/>
    </row>
    <row r="50">
      <c r="B50" s="155" t="s">
        <v>614</v>
      </c>
    </row>
    <row r="52">
      <c r="A52" s="26"/>
      <c r="B52" s="26" t="s">
        <v>613</v>
      </c>
    </row>
    <row r="53">
      <c r="A53" s="2"/>
      <c r="B53" s="37"/>
    </row>
    <row r="55">
      <c r="B55" s="155" t="s">
        <v>615</v>
      </c>
    </row>
    <row r="57">
      <c r="A57" s="26"/>
      <c r="B57" s="26" t="s">
        <v>613</v>
      </c>
    </row>
    <row r="58">
      <c r="A58" s="2"/>
      <c r="B58" s="37"/>
    </row>
    <row r="59">
      <c r="A59" s="11"/>
      <c r="B59" s="11" t="s">
        <v>616</v>
      </c>
    </row>
    <row r="60">
      <c r="B60" s="4" t="s">
        <v>617</v>
      </c>
    </row>
    <row r="61">
      <c r="A61" s="193"/>
      <c r="B61" s="235" t="s">
        <v>148</v>
      </c>
    </row>
    <row r="62">
      <c r="B62" s="155"/>
    </row>
    <row r="63">
      <c r="A63" s="155" t="b">
        <v>1</v>
      </c>
      <c r="B63" s="155" t="s">
        <v>618</v>
      </c>
    </row>
    <row r="64">
      <c r="A64" s="155" t="b">
        <v>1</v>
      </c>
      <c r="B64" s="155" t="s">
        <v>619</v>
      </c>
    </row>
    <row r="65">
      <c r="A65" s="155" t="b">
        <v>1</v>
      </c>
      <c r="B65" s="155" t="s">
        <v>620</v>
      </c>
    </row>
    <row r="66">
      <c r="A66" s="155" t="b">
        <v>1</v>
      </c>
      <c r="B66" s="155" t="s">
        <v>621</v>
      </c>
    </row>
    <row r="67">
      <c r="A67" s="155" t="b">
        <v>1</v>
      </c>
      <c r="B67" s="155" t="s">
        <v>622</v>
      </c>
    </row>
    <row r="68">
      <c r="A68" s="155" t="b">
        <v>1</v>
      </c>
      <c r="B68" s="155" t="s">
        <v>623</v>
      </c>
    </row>
    <row r="69">
      <c r="A69" s="4" t="b">
        <v>0</v>
      </c>
      <c r="B69" s="155" t="s">
        <v>624</v>
      </c>
      <c r="C69" s="43" t="s">
        <v>625</v>
      </c>
    </row>
    <row r="70">
      <c r="A70" s="155" t="b">
        <v>1</v>
      </c>
      <c r="B70" s="155" t="s">
        <v>626</v>
      </c>
    </row>
    <row r="71">
      <c r="A71" s="155" t="b">
        <v>1</v>
      </c>
      <c r="B71" s="155" t="s">
        <v>627</v>
      </c>
    </row>
    <row r="72">
      <c r="A72" s="155" t="b">
        <v>1</v>
      </c>
      <c r="B72" s="155" t="s">
        <v>628</v>
      </c>
    </row>
    <row r="73">
      <c r="A73" s="155" t="b">
        <v>1</v>
      </c>
      <c r="B73" s="155" t="s">
        <v>629</v>
      </c>
    </row>
    <row r="74">
      <c r="A74" s="155" t="b">
        <v>1</v>
      </c>
      <c r="B74" s="155" t="s">
        <v>630</v>
      </c>
    </row>
    <row r="76">
      <c r="B76" s="4" t="s">
        <v>631</v>
      </c>
    </row>
    <row r="77" ht="48.0" customHeight="1">
      <c r="A77" s="2"/>
      <c r="B77" s="236" t="s">
        <v>632</v>
      </c>
    </row>
    <row r="86">
      <c r="A86" s="228"/>
      <c r="B86" s="229" t="s">
        <v>633</v>
      </c>
      <c r="C86" s="9"/>
      <c r="D86" s="9"/>
      <c r="E86" s="10"/>
    </row>
  </sheetData>
  <mergeCells count="3">
    <mergeCell ref="B1:E1"/>
    <mergeCell ref="B5:E6"/>
    <mergeCell ref="B86:E86"/>
  </mergeCells>
  <conditionalFormatting sqref="C9:D15">
    <cfRule type="cellIs" dxfId="0" priority="1" operator="greaterThan">
      <formula>1</formula>
    </cfRule>
  </conditionalFormatting>
  <dataValidations>
    <dataValidation type="decimal" allowBlank="1" showErrorMessage="1" sqref="C16:D17">
      <formula1>0.0</formula1>
      <formula2>200.0</formula2>
    </dataValidation>
    <dataValidation type="decimal" allowBlank="1" showErrorMessage="1" sqref="C9:D15">
      <formula1>0.0</formula1>
      <formula2>100.0</formula2>
    </dataValidation>
  </dataValidations>
  <printOptions/>
  <pageMargins bottom="0.75" footer="0.0" header="0.0" left="0.7" right="0.7" top="0.75"/>
  <pageSetup orientation="landscape"/>
  <headerFooter>
    <oddHeader>&amp;C  </oddHeader>
    <oddFooter>&amp;C    </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11.0"/>
    <col customWidth="1" min="2" max="2" width="38.44"/>
    <col customWidth="1" min="3" max="5" width="18.11"/>
    <col customWidth="1" min="6" max="26" width="11.0"/>
  </cols>
  <sheetData>
    <row r="1">
      <c r="A1" s="8" t="s">
        <v>634</v>
      </c>
      <c r="B1" s="9"/>
      <c r="C1" s="9"/>
      <c r="D1" s="9"/>
      <c r="E1" s="9"/>
      <c r="F1" s="10"/>
    </row>
    <row r="2">
      <c r="A2" s="237" t="s">
        <v>635</v>
      </c>
    </row>
    <row r="3">
      <c r="A3" s="11" t="s">
        <v>636</v>
      </c>
    </row>
    <row r="4">
      <c r="A4" s="4" t="s">
        <v>637</v>
      </c>
    </row>
    <row r="5" ht="18.75" customHeight="1">
      <c r="B5" s="238" t="s">
        <v>638</v>
      </c>
    </row>
    <row r="6"/>
    <row r="7" ht="85.5" customHeight="1">
      <c r="A7" s="239" t="s">
        <v>639</v>
      </c>
    </row>
    <row r="8"/>
    <row r="9">
      <c r="B9" s="4" t="s">
        <v>640</v>
      </c>
      <c r="C9" s="214" t="s">
        <v>641</v>
      </c>
    </row>
    <row r="10"/>
    <row r="11">
      <c r="C11" s="240"/>
      <c r="D11" s="89" t="s">
        <v>642</v>
      </c>
      <c r="E11" s="241"/>
    </row>
    <row r="12"/>
    <row r="13"/>
    <row r="14">
      <c r="A14" s="11" t="s">
        <v>643</v>
      </c>
    </row>
    <row r="15"/>
    <row r="16" ht="42.75" customHeight="1">
      <c r="A16" s="242" t="s">
        <v>644</v>
      </c>
    </row>
    <row r="17" ht="36.75" customHeight="1">
      <c r="A17" s="243" t="s">
        <v>645</v>
      </c>
    </row>
    <row r="18">
      <c r="A18" s="244" t="s">
        <v>646</v>
      </c>
    </row>
    <row r="19" ht="36.75" customHeight="1">
      <c r="A19" s="243" t="s">
        <v>647</v>
      </c>
    </row>
    <row r="20">
      <c r="A20" s="244" t="s">
        <v>648</v>
      </c>
    </row>
    <row r="22">
      <c r="C22" s="1" t="s">
        <v>649</v>
      </c>
      <c r="D22" s="1" t="s">
        <v>60</v>
      </c>
    </row>
    <row r="23">
      <c r="B23" s="245" t="s">
        <v>650</v>
      </c>
      <c r="C23" s="245"/>
      <c r="D23" s="245"/>
    </row>
    <row r="24">
      <c r="B24" s="89" t="s">
        <v>651</v>
      </c>
      <c r="C24" s="246"/>
      <c r="D24" s="246"/>
    </row>
    <row r="25">
      <c r="B25" s="245" t="s">
        <v>652</v>
      </c>
      <c r="C25" s="247"/>
      <c r="D25" s="247"/>
    </row>
    <row r="26">
      <c r="B26" s="89" t="s">
        <v>653</v>
      </c>
      <c r="C26" s="246"/>
      <c r="D26" s="246"/>
    </row>
    <row r="27">
      <c r="B27" s="89" t="s">
        <v>654</v>
      </c>
      <c r="C27" s="248">
        <v>13146.0</v>
      </c>
      <c r="D27" s="249" t="s">
        <v>655</v>
      </c>
      <c r="E27" s="250" t="s">
        <v>656</v>
      </c>
    </row>
    <row r="28">
      <c r="B28" s="89" t="s">
        <v>657</v>
      </c>
      <c r="C28" s="251">
        <v>47346.0</v>
      </c>
      <c r="D28" s="252" t="s">
        <v>655</v>
      </c>
      <c r="E28" s="253"/>
    </row>
    <row r="29">
      <c r="B29" s="89" t="s">
        <v>658</v>
      </c>
      <c r="C29" s="251">
        <v>47346.0</v>
      </c>
      <c r="D29" s="252" t="s">
        <v>655</v>
      </c>
      <c r="E29" s="253"/>
    </row>
    <row r="30">
      <c r="B30" s="245" t="s">
        <v>659</v>
      </c>
      <c r="C30" s="254"/>
      <c r="D30" s="254"/>
      <c r="E30" s="253"/>
    </row>
    <row r="31">
      <c r="B31" s="89" t="s">
        <v>660</v>
      </c>
      <c r="C31" s="255">
        <v>3927.0</v>
      </c>
      <c r="D31" s="252" t="s">
        <v>655</v>
      </c>
      <c r="E31" s="253"/>
    </row>
    <row r="32">
      <c r="B32" s="89" t="s">
        <v>661</v>
      </c>
      <c r="C32" s="251">
        <v>23544.0</v>
      </c>
      <c r="D32" s="256"/>
      <c r="E32" s="253"/>
    </row>
    <row r="33">
      <c r="B33" s="89" t="s">
        <v>662</v>
      </c>
      <c r="C33" s="246"/>
      <c r="D33" s="246"/>
    </row>
    <row r="34">
      <c r="B34" s="89" t="s">
        <v>663</v>
      </c>
      <c r="C34" s="246"/>
      <c r="D34" s="246"/>
    </row>
    <row r="36" ht="37.5" customHeight="1">
      <c r="A36" s="2" t="s">
        <v>664</v>
      </c>
      <c r="E36" s="257"/>
      <c r="F36" s="23"/>
    </row>
    <row r="37">
      <c r="A37" s="2"/>
      <c r="B37" s="2"/>
      <c r="C37" s="2"/>
      <c r="D37" s="2"/>
      <c r="E37" s="258"/>
      <c r="F37" s="23"/>
    </row>
    <row r="38">
      <c r="A38" s="2" t="s">
        <v>665</v>
      </c>
      <c r="D38" s="2"/>
      <c r="E38" s="258"/>
      <c r="F38" s="23"/>
    </row>
    <row r="39" ht="66.75" customHeight="1">
      <c r="A39" s="2"/>
      <c r="B39" s="37"/>
      <c r="C39" s="2"/>
      <c r="D39" s="2"/>
      <c r="E39" s="258"/>
      <c r="F39" s="23"/>
    </row>
    <row r="40">
      <c r="A40" s="2"/>
      <c r="B40" s="2"/>
      <c r="C40" s="2"/>
      <c r="D40" s="2"/>
      <c r="E40" s="258"/>
      <c r="F40" s="23"/>
    </row>
    <row r="41">
      <c r="A41" s="11" t="s">
        <v>666</v>
      </c>
    </row>
    <row r="42">
      <c r="A42" s="4" t="s">
        <v>667</v>
      </c>
    </row>
    <row r="44">
      <c r="B44" s="89" t="s">
        <v>668</v>
      </c>
      <c r="C44" s="259">
        <v>12.0</v>
      </c>
    </row>
    <row r="45">
      <c r="B45" s="89" t="s">
        <v>669</v>
      </c>
      <c r="C45" s="259">
        <v>20.0</v>
      </c>
    </row>
    <row r="47">
      <c r="A47" s="11" t="s">
        <v>670</v>
      </c>
    </row>
    <row r="48">
      <c r="A48" s="4" t="s">
        <v>671</v>
      </c>
      <c r="D48" s="210" t="s">
        <v>224</v>
      </c>
    </row>
    <row r="50">
      <c r="A50" s="11" t="s">
        <v>672</v>
      </c>
    </row>
    <row r="51">
      <c r="A51" s="4" t="s">
        <v>673</v>
      </c>
      <c r="E51" s="210" t="s">
        <v>224</v>
      </c>
    </row>
    <row r="53">
      <c r="A53" s="26" t="s">
        <v>674</v>
      </c>
      <c r="E53" s="230"/>
    </row>
    <row r="55">
      <c r="A55" s="11" t="s">
        <v>675</v>
      </c>
    </row>
    <row r="56">
      <c r="A56" s="4" t="s">
        <v>676</v>
      </c>
    </row>
    <row r="58" ht="39.0" customHeight="1">
      <c r="C58" s="73" t="s">
        <v>677</v>
      </c>
      <c r="D58" s="73" t="s">
        <v>678</v>
      </c>
      <c r="E58" s="73" t="s">
        <v>679</v>
      </c>
    </row>
    <row r="59">
      <c r="B59" s="3" t="s">
        <v>680</v>
      </c>
      <c r="C59" s="260">
        <v>1132.0</v>
      </c>
      <c r="D59" s="260">
        <v>1132.0</v>
      </c>
      <c r="E59" s="260">
        <v>1132.0</v>
      </c>
    </row>
    <row r="60">
      <c r="B60" s="3" t="s">
        <v>681</v>
      </c>
      <c r="C60" s="261"/>
      <c r="D60" s="262"/>
      <c r="E60" s="262"/>
    </row>
    <row r="61">
      <c r="B61" s="3" t="s">
        <v>682</v>
      </c>
      <c r="C61" s="261"/>
      <c r="D61" s="262"/>
      <c r="E61" s="262"/>
    </row>
    <row r="62">
      <c r="B62" s="3" t="s">
        <v>683</v>
      </c>
      <c r="C62" s="206">
        <v>23544.0</v>
      </c>
      <c r="D62" s="263">
        <v>7732.0</v>
      </c>
      <c r="E62" s="263">
        <v>18422.0</v>
      </c>
    </row>
    <row r="63">
      <c r="B63" s="3" t="s">
        <v>684</v>
      </c>
      <c r="C63" s="264">
        <v>742.0</v>
      </c>
      <c r="D63" s="265">
        <v>2444.0</v>
      </c>
      <c r="E63" s="265">
        <v>1072.0</v>
      </c>
    </row>
    <row r="64">
      <c r="B64" s="3" t="s">
        <v>685</v>
      </c>
      <c r="C64" s="264">
        <v>6612.0</v>
      </c>
      <c r="D64" s="265">
        <v>6844.0</v>
      </c>
      <c r="E64" s="265">
        <v>6756.0</v>
      </c>
    </row>
    <row r="66">
      <c r="A66" s="266" t="s">
        <v>686</v>
      </c>
    </row>
    <row r="68">
      <c r="A68" s="11" t="s">
        <v>687</v>
      </c>
    </row>
    <row r="69">
      <c r="A69" s="4" t="s">
        <v>688</v>
      </c>
    </row>
    <row r="71">
      <c r="B71" s="267" t="s">
        <v>689</v>
      </c>
      <c r="C71" s="245"/>
    </row>
    <row r="72">
      <c r="B72" s="89" t="s">
        <v>690</v>
      </c>
      <c r="D72" s="246"/>
    </row>
    <row r="73">
      <c r="B73" s="267" t="s">
        <v>691</v>
      </c>
      <c r="C73" s="267"/>
      <c r="D73" s="80"/>
    </row>
    <row r="74">
      <c r="B74" s="89" t="s">
        <v>692</v>
      </c>
      <c r="D74" s="246"/>
    </row>
    <row r="75">
      <c r="B75" s="89" t="s">
        <v>693</v>
      </c>
      <c r="D75" s="246"/>
    </row>
    <row r="76">
      <c r="B76" s="89" t="s">
        <v>694</v>
      </c>
      <c r="D76" s="246"/>
    </row>
    <row r="77">
      <c r="A77" s="89" t="s">
        <v>695</v>
      </c>
      <c r="C77" s="14"/>
      <c r="D77" s="246"/>
    </row>
    <row r="79">
      <c r="A79" s="8" t="s">
        <v>696</v>
      </c>
      <c r="B79" s="9"/>
      <c r="C79" s="9"/>
      <c r="D79" s="9"/>
      <c r="E79" s="9"/>
      <c r="F79" s="10"/>
    </row>
  </sheetData>
  <mergeCells count="17">
    <mergeCell ref="A1:F1"/>
    <mergeCell ref="A2:F2"/>
    <mergeCell ref="A7:F7"/>
    <mergeCell ref="A16:F16"/>
    <mergeCell ref="A17:F17"/>
    <mergeCell ref="A18:F18"/>
    <mergeCell ref="A19:F19"/>
    <mergeCell ref="B76:C76"/>
    <mergeCell ref="A77:C77"/>
    <mergeCell ref="A79:F79"/>
    <mergeCell ref="A20:F20"/>
    <mergeCell ref="A36:D36"/>
    <mergeCell ref="A38:C38"/>
    <mergeCell ref="A66:F66"/>
    <mergeCell ref="B72:C72"/>
    <mergeCell ref="B74:C74"/>
    <mergeCell ref="B75:C75"/>
  </mergeCells>
  <dataValidations>
    <dataValidation type="list" allowBlank="1" showErrorMessage="1" sqref="D48 E51">
      <formula1>validations!$A$1:$A$2</formula1>
    </dataValidation>
    <dataValidation type="list" allowBlank="1" showErrorMessage="1" sqref="C9">
      <formula1>validations!$R$1:$R$3</formula1>
    </dataValidation>
  </dataValidations>
  <printOptions/>
  <pageMargins bottom="0.75" footer="0.0" header="0.0" left="0.7" right="0.7" top="0.75"/>
  <pageSetup orientation="landscape"/>
  <headerFooter>
    <oddHeader>&amp;C   </oddHeader>
    <oddFooter>&amp;C   </oddFooter>
  </headerFooter>
  <rowBreaks count="1" manualBreakCount="1">
    <brk id="20" man="1"/>
  </rowBreak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17.56"/>
    <col customWidth="1" min="2" max="2" width="43.56"/>
    <col customWidth="1" min="3" max="3" width="18.56"/>
    <col customWidth="1" min="4" max="4" width="18.44"/>
    <col customWidth="1" min="5" max="5" width="16.11"/>
    <col customWidth="1" min="6" max="6" width="14.44"/>
    <col customWidth="1" min="7" max="7" width="25.44"/>
    <col customWidth="1" min="8" max="26" width="10.56"/>
  </cols>
  <sheetData>
    <row r="1">
      <c r="A1" s="268" t="s">
        <v>148</v>
      </c>
      <c r="B1" s="269"/>
      <c r="C1" s="269"/>
      <c r="D1" s="269"/>
      <c r="E1" s="269"/>
      <c r="F1" s="11"/>
    </row>
    <row r="2">
      <c r="A2" s="8" t="s">
        <v>697</v>
      </c>
      <c r="B2" s="9"/>
      <c r="C2" s="9"/>
      <c r="D2" s="9"/>
      <c r="E2" s="10"/>
      <c r="F2" s="11"/>
    </row>
    <row r="3" ht="409.5" customHeight="1">
      <c r="A3" s="2" t="s">
        <v>698</v>
      </c>
      <c r="F3" s="23"/>
    </row>
    <row r="4">
      <c r="F4" s="23"/>
    </row>
    <row r="5">
      <c r="F5" s="23"/>
    </row>
    <row r="6">
      <c r="F6" s="23"/>
    </row>
    <row r="7">
      <c r="F7" s="23"/>
    </row>
    <row r="8">
      <c r="F8" s="23"/>
    </row>
    <row r="9">
      <c r="F9" s="23"/>
    </row>
    <row r="10" ht="15.75" customHeight="1">
      <c r="A10" s="98" t="s">
        <v>699</v>
      </c>
      <c r="F10" s="270"/>
    </row>
    <row r="11">
      <c r="F11" s="270"/>
    </row>
    <row r="12">
      <c r="F12" s="270"/>
    </row>
    <row r="13">
      <c r="F13" s="270"/>
    </row>
    <row r="14">
      <c r="F14" s="270"/>
    </row>
    <row r="15">
      <c r="F15" s="270"/>
    </row>
    <row r="16">
      <c r="F16" s="270"/>
    </row>
    <row r="17">
      <c r="F17" s="270"/>
    </row>
    <row r="18">
      <c r="F18" s="270"/>
    </row>
    <row r="19">
      <c r="F19" s="270"/>
    </row>
    <row r="20">
      <c r="F20" s="270"/>
    </row>
    <row r="21">
      <c r="F21" s="270"/>
    </row>
    <row r="22">
      <c r="F22" s="270"/>
    </row>
    <row r="23">
      <c r="F23" s="270"/>
    </row>
    <row r="24">
      <c r="F24" s="270"/>
    </row>
    <row r="25">
      <c r="F25" s="270"/>
    </row>
    <row r="26">
      <c r="F26" s="270"/>
    </row>
    <row r="27">
      <c r="F27" s="270"/>
    </row>
    <row r="28">
      <c r="F28" s="270"/>
    </row>
    <row r="29">
      <c r="F29" s="270"/>
    </row>
    <row r="30">
      <c r="A30" s="270"/>
      <c r="B30" s="270"/>
      <c r="C30" s="270"/>
      <c r="D30" s="270"/>
      <c r="E30" s="270"/>
      <c r="F30" s="270"/>
    </row>
    <row r="31">
      <c r="A31" s="11" t="s">
        <v>700</v>
      </c>
      <c r="B31" s="11"/>
      <c r="C31" s="270"/>
      <c r="D31" s="270"/>
      <c r="E31" s="270"/>
      <c r="F31" s="271"/>
      <c r="G31" s="271"/>
      <c r="H31" s="271"/>
      <c r="I31" s="271"/>
      <c r="J31" s="271"/>
    </row>
    <row r="32" ht="18.75" customHeight="1">
      <c r="A32" s="2" t="s">
        <v>701</v>
      </c>
      <c r="F32" s="271"/>
      <c r="G32" s="271"/>
      <c r="H32" s="271"/>
      <c r="I32" s="271"/>
      <c r="J32" s="271"/>
    </row>
    <row r="33" ht="18.75" customHeight="1">
      <c r="F33" s="271"/>
      <c r="G33" s="271"/>
      <c r="H33" s="271"/>
      <c r="I33" s="271"/>
      <c r="J33" s="271"/>
    </row>
    <row r="34" ht="18.75" customHeight="1">
      <c r="A34" s="2" t="s">
        <v>702</v>
      </c>
      <c r="F34" s="271"/>
      <c r="G34" s="271"/>
      <c r="H34" s="271"/>
      <c r="I34" s="271"/>
      <c r="J34" s="271"/>
    </row>
    <row r="35">
      <c r="F35" s="271"/>
      <c r="G35" s="271"/>
      <c r="H35" s="271"/>
      <c r="I35" s="271"/>
      <c r="J35" s="271"/>
    </row>
    <row r="36" ht="18.75" customHeight="1">
      <c r="A36" s="2" t="s">
        <v>703</v>
      </c>
      <c r="F36" s="270"/>
    </row>
    <row r="37" ht="18.75" customHeight="1">
      <c r="A37" s="2" t="s">
        <v>704</v>
      </c>
      <c r="F37" s="270"/>
    </row>
    <row r="38" ht="15.75" customHeight="1">
      <c r="A38" s="2" t="s">
        <v>705</v>
      </c>
      <c r="F38" s="270"/>
    </row>
    <row r="39">
      <c r="F39" s="270"/>
    </row>
    <row r="40">
      <c r="A40" s="23"/>
      <c r="B40" s="23"/>
      <c r="C40" s="23"/>
      <c r="D40" s="23"/>
      <c r="E40" s="23"/>
      <c r="F40" s="270"/>
    </row>
    <row r="41">
      <c r="A41" s="272" t="s">
        <v>706</v>
      </c>
    </row>
    <row r="42">
      <c r="A42" s="196" t="s">
        <v>707</v>
      </c>
    </row>
    <row r="44">
      <c r="B44" s="273" t="s">
        <v>708</v>
      </c>
    </row>
    <row r="46">
      <c r="A46" s="4" t="s">
        <v>709</v>
      </c>
    </row>
    <row r="48">
      <c r="B48" s="273" t="s">
        <v>710</v>
      </c>
    </row>
    <row r="49">
      <c r="B49" s="4"/>
    </row>
    <row r="50" ht="78.0" customHeight="1">
      <c r="A50" s="274" t="s">
        <v>700</v>
      </c>
      <c r="B50" s="103"/>
      <c r="C50" s="13" t="s">
        <v>711</v>
      </c>
      <c r="D50" s="13" t="s">
        <v>712</v>
      </c>
    </row>
    <row r="51" ht="15.75" customHeight="1">
      <c r="A51" s="275" t="s">
        <v>713</v>
      </c>
      <c r="B51" s="276" t="s">
        <v>714</v>
      </c>
      <c r="C51" s="260">
        <v>5.7816634E7</v>
      </c>
      <c r="D51" s="260">
        <v>1702155.0</v>
      </c>
    </row>
    <row r="52">
      <c r="A52" s="277"/>
      <c r="B52" s="278" t="s">
        <v>715</v>
      </c>
      <c r="C52" s="260">
        <v>1.46569039E8</v>
      </c>
      <c r="D52" s="260">
        <v>3442874.0</v>
      </c>
    </row>
    <row r="53" ht="84.0" customHeight="1">
      <c r="A53" s="277"/>
      <c r="B53" s="278" t="s">
        <v>716</v>
      </c>
      <c r="C53" s="260">
        <v>2.25751762E8</v>
      </c>
      <c r="D53" s="260">
        <v>1.7609342E7</v>
      </c>
    </row>
    <row r="54">
      <c r="A54" s="277"/>
      <c r="B54" s="278" t="s">
        <v>717</v>
      </c>
      <c r="C54" s="260">
        <v>7456480.0</v>
      </c>
      <c r="D54" s="260">
        <v>1.1065269E7</v>
      </c>
    </row>
    <row r="55">
      <c r="A55" s="279"/>
      <c r="B55" s="280" t="s">
        <v>718</v>
      </c>
      <c r="C55" s="281">
        <v>4.37593915E8</v>
      </c>
      <c r="D55" s="281">
        <v>3.381964E7</v>
      </c>
    </row>
    <row r="56">
      <c r="A56" s="282" t="s">
        <v>719</v>
      </c>
      <c r="B56" s="278" t="s">
        <v>720</v>
      </c>
      <c r="C56" s="260">
        <v>2.0688896E7</v>
      </c>
      <c r="D56" s="260">
        <v>1.6925752E7</v>
      </c>
    </row>
    <row r="57">
      <c r="A57" s="277"/>
      <c r="B57" s="276" t="s">
        <v>721</v>
      </c>
      <c r="C57" s="260">
        <v>1.4772645E7</v>
      </c>
      <c r="D57" s="261"/>
    </row>
    <row r="58">
      <c r="A58" s="277"/>
      <c r="B58" s="278" t="s">
        <v>722</v>
      </c>
      <c r="C58" s="260">
        <v>4174283.0</v>
      </c>
      <c r="D58" s="262"/>
    </row>
    <row r="59">
      <c r="A59" s="279"/>
      <c r="B59" s="283" t="s">
        <v>723</v>
      </c>
      <c r="C59" s="281">
        <v>3.9635824E7</v>
      </c>
      <c r="D59" s="281">
        <v>1.6925752E7</v>
      </c>
    </row>
    <row r="60">
      <c r="A60" s="282" t="s">
        <v>724</v>
      </c>
      <c r="B60" s="276" t="s">
        <v>725</v>
      </c>
      <c r="C60" s="260">
        <v>1.1667257E7</v>
      </c>
      <c r="D60" s="260">
        <v>2.9169913E7</v>
      </c>
    </row>
    <row r="61">
      <c r="A61" s="277"/>
      <c r="B61" s="276" t="s">
        <v>726</v>
      </c>
      <c r="C61" s="260">
        <v>0.0</v>
      </c>
      <c r="D61" s="260">
        <v>0.0</v>
      </c>
    </row>
    <row r="62">
      <c r="A62" s="279"/>
      <c r="B62" s="276" t="s">
        <v>727</v>
      </c>
      <c r="C62" s="260">
        <v>2289534.0</v>
      </c>
      <c r="D62" s="260">
        <v>1.5107861E7</v>
      </c>
    </row>
    <row r="65">
      <c r="A65" s="11" t="s">
        <v>728</v>
      </c>
    </row>
    <row r="66">
      <c r="A66" s="2" t="s">
        <v>729</v>
      </c>
    </row>
    <row r="68">
      <c r="A68" s="16" t="s">
        <v>730</v>
      </c>
    </row>
    <row r="69">
      <c r="A69" s="16" t="s">
        <v>731</v>
      </c>
    </row>
    <row r="70">
      <c r="A70" s="2" t="s">
        <v>732</v>
      </c>
    </row>
    <row r="72">
      <c r="A72" s="284" t="s">
        <v>733</v>
      </c>
    </row>
    <row r="74">
      <c r="C74" s="285" t="s">
        <v>734</v>
      </c>
      <c r="D74" s="285" t="s">
        <v>735</v>
      </c>
      <c r="E74" s="285" t="s">
        <v>736</v>
      </c>
    </row>
    <row r="75" ht="51.0" customHeight="1">
      <c r="A75" s="119"/>
      <c r="B75" s="286" t="s">
        <v>737</v>
      </c>
      <c r="C75" s="287">
        <v>6604.0</v>
      </c>
      <c r="D75" s="287">
        <v>31542.0</v>
      </c>
      <c r="E75" s="287">
        <v>1531.0</v>
      </c>
    </row>
    <row r="76" ht="51.0" customHeight="1">
      <c r="A76" s="119"/>
      <c r="B76" s="286" t="s">
        <v>738</v>
      </c>
      <c r="C76" s="287">
        <v>4967.0</v>
      </c>
      <c r="D76" s="287">
        <v>19319.0</v>
      </c>
      <c r="E76" s="287">
        <v>1015.0</v>
      </c>
    </row>
    <row r="77" ht="51.0" customHeight="1">
      <c r="A77" s="119"/>
      <c r="B77" s="286" t="s">
        <v>739</v>
      </c>
      <c r="C77" s="287">
        <v>3200.0</v>
      </c>
      <c r="D77" s="287">
        <v>15000.0</v>
      </c>
      <c r="E77" s="287">
        <v>909.0</v>
      </c>
    </row>
    <row r="78" ht="51.0" customHeight="1">
      <c r="A78" s="119"/>
      <c r="B78" s="286" t="s">
        <v>740</v>
      </c>
      <c r="C78" s="287">
        <v>3121.0</v>
      </c>
      <c r="D78" s="287">
        <v>14685.0</v>
      </c>
      <c r="E78" s="287">
        <v>890.0</v>
      </c>
    </row>
    <row r="79" ht="51.0" customHeight="1">
      <c r="A79" s="119"/>
      <c r="B79" s="286" t="s">
        <v>741</v>
      </c>
      <c r="C79" s="287">
        <v>3006.0</v>
      </c>
      <c r="D79" s="287">
        <v>14197.0</v>
      </c>
      <c r="E79" s="287">
        <v>882.0</v>
      </c>
    </row>
    <row r="80" ht="51.0" customHeight="1">
      <c r="A80" s="119"/>
      <c r="B80" s="286" t="s">
        <v>742</v>
      </c>
      <c r="C80" s="219">
        <v>1839.0</v>
      </c>
      <c r="D80" s="219">
        <v>8019.0</v>
      </c>
      <c r="E80" s="219">
        <v>457.0</v>
      </c>
    </row>
    <row r="81" ht="51.0" customHeight="1">
      <c r="A81" s="119"/>
      <c r="B81" s="286" t="s">
        <v>743</v>
      </c>
      <c r="C81" s="219">
        <v>125.0</v>
      </c>
      <c r="D81" s="219">
        <v>419.0</v>
      </c>
      <c r="E81" s="219">
        <v>2.0</v>
      </c>
    </row>
    <row r="82" ht="51.0" customHeight="1">
      <c r="A82" s="119"/>
      <c r="B82" s="286" t="s">
        <v>744</v>
      </c>
      <c r="C82" s="219">
        <v>1194.0</v>
      </c>
      <c r="D82" s="219">
        <v>4789.0</v>
      </c>
      <c r="E82" s="219">
        <v>279.0</v>
      </c>
    </row>
    <row r="83" ht="112.5" customHeight="1">
      <c r="A83" s="119"/>
      <c r="B83" s="286" t="s">
        <v>745</v>
      </c>
      <c r="C83" s="197">
        <v>0.893</v>
      </c>
      <c r="D83" s="197">
        <v>0.874</v>
      </c>
      <c r="E83" s="197">
        <v>0.879</v>
      </c>
    </row>
    <row r="84" ht="75.75" customHeight="1">
      <c r="A84" s="119"/>
      <c r="B84" s="286" t="s">
        <v>746</v>
      </c>
      <c r="C84" s="260">
        <v>35327.0</v>
      </c>
      <c r="D84" s="260">
        <v>31674.0</v>
      </c>
      <c r="E84" s="260">
        <v>32184.0</v>
      </c>
    </row>
    <row r="85" ht="51.0" customHeight="1">
      <c r="A85" s="119"/>
      <c r="B85" s="286" t="s">
        <v>747</v>
      </c>
      <c r="C85" s="260">
        <v>32488.0</v>
      </c>
      <c r="D85" s="260">
        <v>29124.0</v>
      </c>
      <c r="E85" s="260">
        <v>29947.0</v>
      </c>
    </row>
    <row r="86" ht="51.0" customHeight="1">
      <c r="A86" s="119"/>
      <c r="B86" s="286" t="s">
        <v>748</v>
      </c>
      <c r="C86" s="260">
        <v>6422.0</v>
      </c>
      <c r="D86" s="260">
        <v>6124.0</v>
      </c>
      <c r="E86" s="260">
        <v>4809.0</v>
      </c>
    </row>
    <row r="87" ht="66.75" customHeight="1">
      <c r="A87" s="119"/>
      <c r="B87" s="286" t="s">
        <v>749</v>
      </c>
      <c r="C87" s="260">
        <v>7730.0</v>
      </c>
      <c r="D87" s="260">
        <v>7456.0</v>
      </c>
      <c r="E87" s="260">
        <v>5256.0</v>
      </c>
    </row>
    <row r="89">
      <c r="A89" s="11" t="s">
        <v>750</v>
      </c>
    </row>
    <row r="90">
      <c r="A90" s="2" t="s">
        <v>751</v>
      </c>
    </row>
    <row r="92">
      <c r="A92" s="16" t="s">
        <v>752</v>
      </c>
    </row>
    <row r="93">
      <c r="A93" s="2" t="s">
        <v>753</v>
      </c>
    </row>
    <row r="95">
      <c r="A95" s="284" t="s">
        <v>754</v>
      </c>
    </row>
    <row r="98">
      <c r="C98" s="285" t="s">
        <v>734</v>
      </c>
      <c r="D98" s="285" t="s">
        <v>735</v>
      </c>
      <c r="E98" s="285" t="s">
        <v>736</v>
      </c>
    </row>
    <row r="99" ht="84.75" customHeight="1">
      <c r="B99" s="286" t="s">
        <v>755</v>
      </c>
      <c r="C99" s="219">
        <v>324.0</v>
      </c>
      <c r="D99" s="219">
        <v>2148.0</v>
      </c>
      <c r="E99" s="219">
        <v>120.0</v>
      </c>
    </row>
    <row r="100" ht="84.75" customHeight="1">
      <c r="B100" s="286" t="s">
        <v>756</v>
      </c>
      <c r="C100" s="260">
        <v>9358.0</v>
      </c>
      <c r="D100" s="260">
        <v>7465.0</v>
      </c>
      <c r="E100" s="260">
        <v>8938.0</v>
      </c>
    </row>
    <row r="101" ht="84.75" customHeight="1">
      <c r="B101" s="286" t="s">
        <v>757</v>
      </c>
      <c r="C101" s="219">
        <v>145.0</v>
      </c>
      <c r="D101" s="219">
        <v>593.0</v>
      </c>
      <c r="E101" s="219">
        <v>5.0</v>
      </c>
    </row>
    <row r="102" ht="84.75" customHeight="1">
      <c r="B102" s="286" t="s">
        <v>758</v>
      </c>
      <c r="C102" s="260">
        <v>23274.0</v>
      </c>
      <c r="D102" s="260">
        <v>24905.0</v>
      </c>
      <c r="E102" s="260">
        <v>7381.0</v>
      </c>
    </row>
    <row r="103">
      <c r="A103" s="3" t="s">
        <v>759</v>
      </c>
    </row>
    <row r="105">
      <c r="A105" s="3" t="s">
        <v>760</v>
      </c>
    </row>
    <row r="106">
      <c r="A106" s="2" t="s">
        <v>761</v>
      </c>
    </row>
    <row r="108">
      <c r="A108" s="12" t="s">
        <v>762</v>
      </c>
    </row>
    <row r="109">
      <c r="A109" s="16" t="s">
        <v>763</v>
      </c>
    </row>
    <row r="111">
      <c r="A111" s="3" t="s">
        <v>764</v>
      </c>
    </row>
    <row r="112">
      <c r="A112" s="12" t="s">
        <v>765</v>
      </c>
    </row>
    <row r="113">
      <c r="A113" s="12" t="s">
        <v>766</v>
      </c>
    </row>
    <row r="114">
      <c r="A114" s="12" t="s">
        <v>767</v>
      </c>
    </row>
    <row r="115">
      <c r="A115" s="12" t="s">
        <v>768</v>
      </c>
    </row>
    <row r="116">
      <c r="A116" s="12" t="s">
        <v>769</v>
      </c>
    </row>
    <row r="119">
      <c r="A119" s="11" t="s">
        <v>770</v>
      </c>
    </row>
    <row r="120" ht="48.0" customHeight="1">
      <c r="A120" s="2" t="s">
        <v>771</v>
      </c>
      <c r="D120" s="288">
        <v>6109.0</v>
      </c>
      <c r="E120" s="23"/>
    </row>
    <row r="121">
      <c r="A121" s="23"/>
      <c r="B121" s="23"/>
      <c r="C121" s="23"/>
      <c r="D121" s="23"/>
      <c r="E121" s="23"/>
    </row>
    <row r="122">
      <c r="A122" s="11" t="s">
        <v>772</v>
      </c>
      <c r="B122" s="23"/>
      <c r="C122" s="23"/>
    </row>
    <row r="123">
      <c r="A123" s="2" t="s">
        <v>773</v>
      </c>
    </row>
    <row r="126">
      <c r="A126" s="2" t="s">
        <v>774</v>
      </c>
    </row>
    <row r="129">
      <c r="A129" s="2" t="s">
        <v>775</v>
      </c>
    </row>
    <row r="134">
      <c r="B134" s="104" t="s">
        <v>776</v>
      </c>
      <c r="C134" s="53" t="s">
        <v>777</v>
      </c>
      <c r="D134" s="53" t="s">
        <v>778</v>
      </c>
      <c r="E134" s="53" t="s">
        <v>779</v>
      </c>
    </row>
    <row r="135" ht="93.75" customHeight="1">
      <c r="B135" s="289" t="s">
        <v>780</v>
      </c>
      <c r="C135" s="219">
        <v>1628.0</v>
      </c>
      <c r="D135" s="290">
        <v>0.27</v>
      </c>
      <c r="E135" s="291">
        <v>18367.0</v>
      </c>
    </row>
    <row r="136" ht="78.75" customHeight="1">
      <c r="B136" s="289" t="s">
        <v>781</v>
      </c>
      <c r="C136" s="219">
        <v>1566.0</v>
      </c>
      <c r="D136" s="290">
        <v>0.26</v>
      </c>
      <c r="E136" s="291">
        <v>14119.0</v>
      </c>
    </row>
    <row r="137" ht="46.5" customHeight="1">
      <c r="B137" s="292" t="s">
        <v>782</v>
      </c>
      <c r="C137" s="219">
        <v>569.0</v>
      </c>
      <c r="D137" s="290">
        <v>0.09</v>
      </c>
      <c r="E137" s="291">
        <v>1775.0</v>
      </c>
    </row>
    <row r="138" ht="46.5" customHeight="1">
      <c r="B138" s="292" t="s">
        <v>783</v>
      </c>
      <c r="C138" s="219">
        <v>15.0</v>
      </c>
      <c r="D138" s="290">
        <v>0.0</v>
      </c>
      <c r="E138" s="291">
        <v>4846.0</v>
      </c>
    </row>
    <row r="139" ht="46.5" customHeight="1">
      <c r="B139" s="292" t="s">
        <v>784</v>
      </c>
      <c r="C139" s="219">
        <v>141.0</v>
      </c>
      <c r="D139" s="290">
        <v>0.02</v>
      </c>
      <c r="E139" s="291">
        <v>47580.0</v>
      </c>
    </row>
    <row r="140" ht="28.5" customHeight="1">
      <c r="B140" s="293"/>
      <c r="C140" s="80"/>
      <c r="D140" s="294"/>
      <c r="E140" s="295"/>
    </row>
    <row r="142">
      <c r="A142" s="11" t="s">
        <v>785</v>
      </c>
    </row>
    <row r="143">
      <c r="A143" s="4" t="s">
        <v>786</v>
      </c>
      <c r="D143" s="80"/>
    </row>
    <row r="144">
      <c r="B144" s="296" t="s">
        <v>787</v>
      </c>
      <c r="C144" s="158" t="str">
        <f>B44</f>
        <v>2023-2024 Estimated</v>
      </c>
    </row>
    <row r="146">
      <c r="A146" s="4" t="s">
        <v>788</v>
      </c>
    </row>
    <row r="147">
      <c r="A147" s="297" t="s">
        <v>299</v>
      </c>
      <c r="B147" s="155" t="s">
        <v>789</v>
      </c>
    </row>
    <row r="154" ht="46.5" customHeight="1">
      <c r="A154" s="2" t="s">
        <v>790</v>
      </c>
      <c r="D154" s="298"/>
      <c r="E154" s="23"/>
    </row>
    <row r="155">
      <c r="A155" s="23"/>
      <c r="B155" s="23"/>
      <c r="C155" s="23"/>
      <c r="D155" s="23"/>
      <c r="E155" s="23"/>
    </row>
    <row r="156" ht="46.5" customHeight="1">
      <c r="A156" s="2" t="s">
        <v>791</v>
      </c>
      <c r="D156" s="246"/>
    </row>
    <row r="157">
      <c r="A157" s="23"/>
      <c r="B157" s="23"/>
      <c r="C157" s="23"/>
    </row>
    <row r="158" ht="48.75" customHeight="1">
      <c r="A158" s="2" t="s">
        <v>792</v>
      </c>
      <c r="D158" s="246"/>
    </row>
    <row r="160">
      <c r="A160" s="11" t="s">
        <v>793</v>
      </c>
    </row>
    <row r="161">
      <c r="A161" s="4" t="s">
        <v>794</v>
      </c>
    </row>
    <row r="162">
      <c r="A162" s="299"/>
      <c r="B162" s="155" t="s">
        <v>795</v>
      </c>
    </row>
    <row r="163">
      <c r="A163" s="299"/>
      <c r="B163" s="155" t="s">
        <v>796</v>
      </c>
    </row>
    <row r="164">
      <c r="A164" s="299"/>
      <c r="B164" s="155" t="s">
        <v>252</v>
      </c>
    </row>
    <row r="167">
      <c r="C167" s="89" t="s">
        <v>797</v>
      </c>
      <c r="D167" s="148"/>
    </row>
    <row r="168">
      <c r="A168" s="89"/>
    </row>
    <row r="169">
      <c r="A169" s="11" t="s">
        <v>798</v>
      </c>
    </row>
    <row r="170">
      <c r="A170" s="4" t="s">
        <v>799</v>
      </c>
    </row>
    <row r="171">
      <c r="A171" s="297" t="s">
        <v>800</v>
      </c>
      <c r="B171" s="155" t="s">
        <v>801</v>
      </c>
    </row>
    <row r="172">
      <c r="A172" s="300"/>
      <c r="B172" s="155" t="s">
        <v>802</v>
      </c>
    </row>
    <row r="173">
      <c r="A173" s="300"/>
      <c r="B173" s="155" t="s">
        <v>803</v>
      </c>
    </row>
    <row r="174">
      <c r="A174" s="297" t="s">
        <v>800</v>
      </c>
      <c r="B174" s="155" t="s">
        <v>804</v>
      </c>
    </row>
    <row r="175">
      <c r="A175" s="300"/>
      <c r="B175" s="155" t="s">
        <v>805</v>
      </c>
    </row>
    <row r="176">
      <c r="A176" s="300"/>
      <c r="B176" s="155" t="s">
        <v>806</v>
      </c>
    </row>
    <row r="178">
      <c r="B178" s="89" t="s">
        <v>797</v>
      </c>
      <c r="C178" s="148"/>
    </row>
    <row r="181">
      <c r="A181" s="11" t="s">
        <v>807</v>
      </c>
    </row>
    <row r="183">
      <c r="A183" s="301" t="s">
        <v>808</v>
      </c>
      <c r="D183" s="210" t="s">
        <v>33</v>
      </c>
    </row>
    <row r="184">
      <c r="A184" s="26" t="s">
        <v>809</v>
      </c>
      <c r="B184" s="26"/>
      <c r="D184" s="4"/>
    </row>
    <row r="185">
      <c r="A185" s="301"/>
      <c r="D185" s="4"/>
    </row>
    <row r="186">
      <c r="A186" s="4" t="s">
        <v>810</v>
      </c>
      <c r="C186" s="302">
        <v>45353.0</v>
      </c>
    </row>
    <row r="188">
      <c r="A188" s="4" t="s">
        <v>811</v>
      </c>
      <c r="C188" s="302">
        <v>45353.0</v>
      </c>
    </row>
    <row r="190">
      <c r="A190" s="11" t="s">
        <v>812</v>
      </c>
    </row>
    <row r="191">
      <c r="A191" s="4" t="s">
        <v>813</v>
      </c>
    </row>
    <row r="193">
      <c r="A193" s="4" t="s">
        <v>814</v>
      </c>
      <c r="C193" s="302">
        <v>45382.0</v>
      </c>
    </row>
    <row r="195">
      <c r="A195" s="4" t="s">
        <v>815</v>
      </c>
      <c r="C195" s="199"/>
    </row>
    <row r="197">
      <c r="A197" s="11" t="s">
        <v>816</v>
      </c>
    </row>
    <row r="199">
      <c r="B199" s="4" t="s">
        <v>817</v>
      </c>
      <c r="C199" s="303">
        <v>45413.0</v>
      </c>
    </row>
    <row r="200">
      <c r="B200" s="4" t="s">
        <v>818</v>
      </c>
      <c r="C200" s="304"/>
    </row>
    <row r="201">
      <c r="A201" s="11" t="s">
        <v>819</v>
      </c>
    </row>
    <row r="202">
      <c r="A202" s="4" t="s">
        <v>820</v>
      </c>
    </row>
    <row r="203">
      <c r="A203" s="297" t="s">
        <v>800</v>
      </c>
      <c r="B203" s="155" t="s">
        <v>821</v>
      </c>
    </row>
    <row r="204">
      <c r="A204" s="297" t="s">
        <v>800</v>
      </c>
      <c r="B204" s="155" t="s">
        <v>822</v>
      </c>
    </row>
    <row r="205">
      <c r="A205" s="297" t="s">
        <v>800</v>
      </c>
      <c r="B205" s="155" t="s">
        <v>823</v>
      </c>
    </row>
    <row r="206">
      <c r="A206" s="300"/>
      <c r="B206" s="155" t="s">
        <v>824</v>
      </c>
    </row>
    <row r="207">
      <c r="A207" s="300"/>
      <c r="B207" s="155" t="s">
        <v>825</v>
      </c>
    </row>
    <row r="208">
      <c r="A208" s="297" t="s">
        <v>800</v>
      </c>
      <c r="B208" s="155" t="s">
        <v>826</v>
      </c>
    </row>
    <row r="209">
      <c r="A209" s="297" t="s">
        <v>800</v>
      </c>
      <c r="B209" s="155" t="s">
        <v>827</v>
      </c>
    </row>
    <row r="210">
      <c r="D210" s="89" t="s">
        <v>828</v>
      </c>
      <c r="E210" s="148"/>
    </row>
    <row r="212">
      <c r="A212" s="11" t="s">
        <v>829</v>
      </c>
    </row>
    <row r="213">
      <c r="A213" s="4" t="s">
        <v>820</v>
      </c>
    </row>
    <row r="214">
      <c r="A214" s="297" t="s">
        <v>800</v>
      </c>
      <c r="B214" s="155" t="s">
        <v>830</v>
      </c>
    </row>
    <row r="215">
      <c r="A215" s="297" t="s">
        <v>800</v>
      </c>
      <c r="B215" s="155" t="s">
        <v>831</v>
      </c>
    </row>
    <row r="216">
      <c r="A216" s="297" t="s">
        <v>800</v>
      </c>
      <c r="B216" s="155" t="s">
        <v>832</v>
      </c>
    </row>
    <row r="217">
      <c r="A217" s="297" t="s">
        <v>800</v>
      </c>
      <c r="B217" s="155" t="s">
        <v>833</v>
      </c>
    </row>
    <row r="218">
      <c r="A218" s="297" t="s">
        <v>800</v>
      </c>
      <c r="B218" s="155" t="s">
        <v>834</v>
      </c>
    </row>
    <row r="219">
      <c r="A219" s="300"/>
      <c r="B219" s="155" t="s">
        <v>835</v>
      </c>
    </row>
    <row r="220">
      <c r="A220" s="300"/>
      <c r="B220" s="155" t="s">
        <v>836</v>
      </c>
    </row>
    <row r="221">
      <c r="C221" s="89" t="s">
        <v>828</v>
      </c>
      <c r="D221" s="37"/>
    </row>
    <row r="223" ht="6.75" customHeight="1"/>
    <row r="224">
      <c r="A224" s="11" t="s">
        <v>837</v>
      </c>
    </row>
    <row r="225">
      <c r="A225" s="4" t="s">
        <v>838</v>
      </c>
    </row>
    <row r="226">
      <c r="A226" s="305"/>
      <c r="B226" s="51"/>
      <c r="C226" s="306" t="s">
        <v>839</v>
      </c>
    </row>
    <row r="227">
      <c r="A227" s="307" t="s">
        <v>840</v>
      </c>
      <c r="B227" s="308"/>
      <c r="C227" s="309" t="s">
        <v>800</v>
      </c>
    </row>
    <row r="228">
      <c r="A228" s="307" t="s">
        <v>841</v>
      </c>
      <c r="B228" s="308"/>
      <c r="C228" s="310"/>
    </row>
    <row r="229">
      <c r="A229" s="307" t="s">
        <v>842</v>
      </c>
      <c r="B229" s="308"/>
      <c r="C229" s="310"/>
    </row>
    <row r="230">
      <c r="A230" s="307" t="s">
        <v>843</v>
      </c>
      <c r="B230" s="308"/>
      <c r="C230" s="309" t="s">
        <v>800</v>
      </c>
    </row>
    <row r="231">
      <c r="A231" s="307" t="s">
        <v>844</v>
      </c>
      <c r="B231" s="308"/>
      <c r="C231" s="310"/>
    </row>
    <row r="232">
      <c r="A232" s="307" t="s">
        <v>845</v>
      </c>
      <c r="B232" s="308"/>
      <c r="C232" s="310"/>
    </row>
    <row r="233">
      <c r="A233" s="307" t="s">
        <v>846</v>
      </c>
      <c r="B233" s="308"/>
      <c r="C233" s="309" t="s">
        <v>800</v>
      </c>
    </row>
    <row r="234">
      <c r="A234" s="307" t="s">
        <v>847</v>
      </c>
      <c r="B234" s="308"/>
      <c r="C234" s="310"/>
    </row>
    <row r="235">
      <c r="A235" s="307" t="s">
        <v>848</v>
      </c>
      <c r="B235" s="308"/>
      <c r="C235" s="310"/>
    </row>
    <row r="236">
      <c r="A236" s="307" t="s">
        <v>849</v>
      </c>
      <c r="B236" s="308"/>
      <c r="C236" s="310"/>
    </row>
    <row r="237">
      <c r="A237" s="307" t="s">
        <v>850</v>
      </c>
      <c r="B237" s="308"/>
      <c r="C237" s="310"/>
    </row>
    <row r="239">
      <c r="A239" s="11" t="s">
        <v>837</v>
      </c>
    </row>
    <row r="240">
      <c r="A240" s="4" t="s">
        <v>851</v>
      </c>
    </row>
    <row r="241">
      <c r="A241" s="305"/>
      <c r="B241" s="51"/>
      <c r="C241" s="306" t="s">
        <v>852</v>
      </c>
    </row>
    <row r="242">
      <c r="A242" s="307" t="s">
        <v>840</v>
      </c>
      <c r="B242" s="308"/>
      <c r="C242" s="309" t="s">
        <v>800</v>
      </c>
    </row>
    <row r="243">
      <c r="A243" s="307" t="s">
        <v>841</v>
      </c>
      <c r="B243" s="308"/>
      <c r="C243" s="310"/>
    </row>
    <row r="244">
      <c r="A244" s="307" t="s">
        <v>842</v>
      </c>
      <c r="B244" s="308"/>
      <c r="C244" s="310"/>
    </row>
    <row r="245">
      <c r="A245" s="307" t="s">
        <v>843</v>
      </c>
      <c r="B245" s="308"/>
      <c r="C245" s="310"/>
    </row>
    <row r="246">
      <c r="A246" s="307" t="s">
        <v>844</v>
      </c>
      <c r="B246" s="308"/>
      <c r="C246" s="310"/>
    </row>
    <row r="247">
      <c r="A247" s="307" t="s">
        <v>845</v>
      </c>
      <c r="B247" s="308"/>
      <c r="C247" s="310"/>
    </row>
    <row r="248">
      <c r="A248" s="307" t="s">
        <v>846</v>
      </c>
      <c r="B248" s="308"/>
      <c r="C248" s="310"/>
    </row>
    <row r="249">
      <c r="A249" s="307" t="s">
        <v>847</v>
      </c>
      <c r="B249" s="308"/>
      <c r="C249" s="310"/>
    </row>
    <row r="250">
      <c r="A250" s="307" t="s">
        <v>848</v>
      </c>
      <c r="B250" s="308"/>
      <c r="C250" s="310"/>
    </row>
    <row r="251">
      <c r="A251" s="307" t="s">
        <v>849</v>
      </c>
      <c r="B251" s="308"/>
      <c r="C251" s="310"/>
    </row>
    <row r="252">
      <c r="A252" s="307" t="s">
        <v>850</v>
      </c>
      <c r="B252" s="308"/>
      <c r="C252" s="309" t="s">
        <v>800</v>
      </c>
    </row>
    <row r="254">
      <c r="A254" s="11" t="s">
        <v>853</v>
      </c>
    </row>
    <row r="256" ht="15.75" customHeight="1">
      <c r="A256" s="2" t="s">
        <v>854</v>
      </c>
    </row>
    <row r="259" ht="187.5" customHeight="1">
      <c r="B259" s="148"/>
    </row>
    <row r="262">
      <c r="A262" s="45" t="s">
        <v>855</v>
      </c>
      <c r="B262" s="9"/>
      <c r="C262" s="9"/>
      <c r="D262" s="9"/>
      <c r="E262" s="10"/>
      <c r="F262" s="11"/>
      <c r="G262" s="11"/>
    </row>
  </sheetData>
  <mergeCells count="63">
    <mergeCell ref="A248:B248"/>
    <mergeCell ref="A249:B249"/>
    <mergeCell ref="A250:B250"/>
    <mergeCell ref="A251:B251"/>
    <mergeCell ref="A252:B252"/>
    <mergeCell ref="A256:E258"/>
    <mergeCell ref="A262:E262"/>
    <mergeCell ref="A241:B241"/>
    <mergeCell ref="A242:B242"/>
    <mergeCell ref="A243:B243"/>
    <mergeCell ref="A244:B244"/>
    <mergeCell ref="A245:B245"/>
    <mergeCell ref="A246:B246"/>
    <mergeCell ref="A247:B247"/>
    <mergeCell ref="A2:E2"/>
    <mergeCell ref="A3:E9"/>
    <mergeCell ref="A10:E29"/>
    <mergeCell ref="A32:E33"/>
    <mergeCell ref="A34:E35"/>
    <mergeCell ref="A36:E36"/>
    <mergeCell ref="A37:E37"/>
    <mergeCell ref="A38:E39"/>
    <mergeCell ref="A41:E41"/>
    <mergeCell ref="A50:B50"/>
    <mergeCell ref="A51:A55"/>
    <mergeCell ref="A56:A59"/>
    <mergeCell ref="A60:A62"/>
    <mergeCell ref="A66:E67"/>
    <mergeCell ref="A68:E68"/>
    <mergeCell ref="A69:E69"/>
    <mergeCell ref="A70:E71"/>
    <mergeCell ref="A72:E72"/>
    <mergeCell ref="A90:E91"/>
    <mergeCell ref="A92:E92"/>
    <mergeCell ref="A93:E94"/>
    <mergeCell ref="A95:E95"/>
    <mergeCell ref="A106:E107"/>
    <mergeCell ref="A108:E108"/>
    <mergeCell ref="A109:E109"/>
    <mergeCell ref="A112:E112"/>
    <mergeCell ref="A113:E113"/>
    <mergeCell ref="A114:E114"/>
    <mergeCell ref="A115:E115"/>
    <mergeCell ref="A116:E116"/>
    <mergeCell ref="A120:C120"/>
    <mergeCell ref="A123:E124"/>
    <mergeCell ref="A126:E127"/>
    <mergeCell ref="A129:E131"/>
    <mergeCell ref="A154:C154"/>
    <mergeCell ref="A156:C156"/>
    <mergeCell ref="A158:C158"/>
    <mergeCell ref="A226:B226"/>
    <mergeCell ref="A227:B227"/>
    <mergeCell ref="A228:B228"/>
    <mergeCell ref="A229:B229"/>
    <mergeCell ref="A230:B230"/>
    <mergeCell ref="A231:B231"/>
    <mergeCell ref="A232:B232"/>
    <mergeCell ref="A233:B233"/>
    <mergeCell ref="A234:B234"/>
    <mergeCell ref="A235:B235"/>
    <mergeCell ref="A236:B236"/>
    <mergeCell ref="A237:B237"/>
  </mergeCells>
  <dataValidations>
    <dataValidation type="list" allowBlank="1" showErrorMessage="1" sqref="B49">
      <formula1>$G$46:$G$48</formula1>
    </dataValidation>
    <dataValidation type="list" allowBlank="1" showErrorMessage="1" sqref="D183">
      <formula1>validations!$A$1:$A$2</formula1>
    </dataValidation>
    <dataValidation type="list" allowBlank="1" showErrorMessage="1" sqref="D184:D185">
      <formula1>$F$183:$F$185</formula1>
    </dataValidation>
    <dataValidation type="list" allowBlank="1" showErrorMessage="1" sqref="B44">
      <formula1>validations!$S$1:$S$2</formula1>
    </dataValidation>
    <dataValidation type="list" allowBlank="1" showErrorMessage="1" sqref="B48">
      <formula1>validations!$T$1:$T$3</formula1>
    </dataValidation>
  </dataValidations>
  <printOptions/>
  <pageMargins bottom="0.75" footer="0.0" header="0.0" left="0.7" right="0.7" top="0.75"/>
  <pageSetup orientation="landscape"/>
  <headerFooter>
    <oddHeader>&amp;LC00000*To be included in the May 2024 release &amp;C   </oddHeader>
    <oddFooter>&amp;C  </oddFooter>
  </headerFooter>
  <drawing r:id="rId1"/>
</worksheet>
</file>