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drawings/drawing2.xml" ContentType="application/vnd.openxmlformats-officedocument.drawing+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drawings/drawing3.xml" ContentType="application/vnd.openxmlformats-officedocument.drawing+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drawings/drawing4.xml" ContentType="application/vnd.openxmlformats-officedocument.drawing+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drawings/drawing5.xml" ContentType="application/vnd.openxmlformats-officedocument.drawing+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drawings/drawing6.xml" ContentType="application/vnd.openxmlformats-officedocument.drawing+xml"/>
  <Override PartName="/xl/ctrlProps/ctrlProp101.xml" ContentType="application/vnd.ms-excel.controlproperties+xml"/>
  <Override PartName="/xl/drawings/drawing7.xml" ContentType="application/vnd.openxmlformats-officedocument.drawing+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codeName="ThisWorkbook" defaultThemeVersion="166925"/>
  <mc:AlternateContent xmlns:mc="http://schemas.openxmlformats.org/markup-compatibility/2006">
    <mc:Choice Requires="x15">
      <x15ac:absPath xmlns:x15ac="http://schemas.microsoft.com/office/spreadsheetml/2010/11/ac" url="M:\Surveys\Common Dataset\2023-2024\"/>
    </mc:Choice>
  </mc:AlternateContent>
  <xr:revisionPtr revIDLastSave="0" documentId="13_ncr:1_{C40F4899-5FBC-4545-B01E-36A8DE0A2AE5}" xr6:coauthVersionLast="36" xr6:coauthVersionMax="36" xr10:uidLastSave="{00000000-0000-0000-0000-000000000000}"/>
  <bookViews>
    <workbookView xWindow="11556" yWindow="84" windowWidth="13164" windowHeight="14952" firstSheet="2" activeTab="8" xr2:uid="{00000000-000D-0000-FFFF-FFFF00000000}"/>
  </bookViews>
  <sheets>
    <sheet name="Start Here" sheetId="16" r:id="rId1"/>
    <sheet name="CDS-A" sheetId="4" r:id="rId2"/>
    <sheet name="CDS-B" sheetId="5" r:id="rId3"/>
    <sheet name="CDS-C" sheetId="6" r:id="rId4"/>
    <sheet name="CDS-D" sheetId="7" r:id="rId5"/>
    <sheet name="CDS-E" sheetId="8" r:id="rId6"/>
    <sheet name="CDS-F" sheetId="9" r:id="rId7"/>
    <sheet name="CDS-G" sheetId="10" r:id="rId8"/>
    <sheet name="CDS-H" sheetId="11" r:id="rId9"/>
    <sheet name="CDS-I" sheetId="13" r:id="rId10"/>
    <sheet name="CDS-J" sheetId="14" r:id="rId11"/>
    <sheet name="DEFINITIONS" sheetId="15" r:id="rId12"/>
    <sheet name="multi select" sheetId="18" r:id="rId13"/>
    <sheet name="validations" sheetId="17" r:id="rId14"/>
  </sheets>
  <definedNames>
    <definedName name="_Hlk22631867" localSheetId="11">DEFINITIONS!$A$97</definedName>
    <definedName name="OLE_LINK2" localSheetId="3">'CDS-C'!$A$3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I4" i="18" l="1"/>
  <c r="AU12" i="18"/>
  <c r="AU11" i="18"/>
  <c r="AU10" i="18"/>
  <c r="AU9" i="18"/>
  <c r="AU6" i="18"/>
  <c r="AU3" i="18"/>
  <c r="AS3" i="18"/>
  <c r="AS12" i="18"/>
  <c r="AS11" i="18"/>
  <c r="AS10" i="18"/>
  <c r="AS9" i="18"/>
  <c r="AS6" i="18"/>
  <c r="AO8" i="18"/>
  <c r="AQ6" i="18" l="1"/>
  <c r="AQ5" i="18"/>
  <c r="AO9" i="18"/>
  <c r="AO7" i="18"/>
  <c r="AO6" i="18"/>
  <c r="AO5" i="18"/>
  <c r="AO4" i="18"/>
  <c r="AO3" i="18"/>
  <c r="AO2" i="18"/>
  <c r="AI3" i="18"/>
  <c r="AI2" i="18"/>
  <c r="U12" i="18"/>
  <c r="Q2" i="18"/>
  <c r="Q4" i="18"/>
  <c r="K2" i="18"/>
  <c r="K5" i="18"/>
  <c r="K4" i="18"/>
  <c r="K3" i="18"/>
  <c r="C16" i="7"/>
  <c r="E16" i="7"/>
  <c r="D16" i="7"/>
  <c r="E104" i="5" l="1"/>
  <c r="D104" i="5"/>
  <c r="E92" i="5"/>
  <c r="F92" i="5"/>
  <c r="D92" i="5"/>
  <c r="B11" i="18" a="1"/>
  <c r="B11" i="18" s="1"/>
  <c r="E29" i="5" a="1"/>
  <c r="E29" i="5" s="1"/>
  <c r="E31" i="5"/>
  <c r="E30" i="5" a="1"/>
  <c r="E30" i="5" s="1"/>
  <c r="E13" i="5"/>
  <c r="AU8" i="18"/>
  <c r="AU7" i="18"/>
  <c r="AU5" i="18"/>
  <c r="AU4" i="18"/>
  <c r="AU2" i="18"/>
  <c r="AS8" i="18"/>
  <c r="AS7" i="18"/>
  <c r="AS5" i="18"/>
  <c r="AS4" i="18"/>
  <c r="AS2" i="18"/>
  <c r="AQ9" i="18"/>
  <c r="AQ8" i="18"/>
  <c r="AQ7" i="18"/>
  <c r="AQ4" i="18"/>
  <c r="AQ3" i="18"/>
  <c r="AQ2" i="18"/>
  <c r="AK4" i="18"/>
  <c r="AK3" i="18"/>
  <c r="AK2" i="18"/>
  <c r="AM7" i="18"/>
  <c r="AM6" i="18"/>
  <c r="AM5" i="18"/>
  <c r="AM4" i="18"/>
  <c r="AM3" i="18"/>
  <c r="AM2" i="18"/>
  <c r="AG2" i="18"/>
  <c r="AE13" i="18"/>
  <c r="AE12" i="18"/>
  <c r="AE11" i="18"/>
  <c r="AE10" i="18"/>
  <c r="AE9" i="18"/>
  <c r="AE8" i="18"/>
  <c r="AE7" i="18"/>
  <c r="AE6" i="18"/>
  <c r="AE5" i="18"/>
  <c r="AE4" i="18"/>
  <c r="AE3" i="18"/>
  <c r="AE2" i="18"/>
  <c r="AB10" i="18"/>
  <c r="AB9" i="18"/>
  <c r="AB7" i="18"/>
  <c r="AB6" i="18"/>
  <c r="AB5" i="18"/>
  <c r="AB3" i="18"/>
  <c r="AB2" i="18"/>
  <c r="Y21" i="18"/>
  <c r="Y20" i="18"/>
  <c r="Y19" i="18"/>
  <c r="Y18" i="18"/>
  <c r="Y17" i="18"/>
  <c r="Y16" i="18"/>
  <c r="Y15" i="18"/>
  <c r="Y14" i="18"/>
  <c r="Y13" i="18"/>
  <c r="Y12" i="18"/>
  <c r="Y11" i="18"/>
  <c r="Y10" i="18"/>
  <c r="Y9" i="18"/>
  <c r="Y8" i="18"/>
  <c r="Y7" i="18"/>
  <c r="Y6" i="18"/>
  <c r="Y5" i="18"/>
  <c r="Y4" i="18"/>
  <c r="Y3" i="18"/>
  <c r="Y2" i="18"/>
  <c r="U14" i="18" l="1"/>
  <c r="U13" i="18"/>
  <c r="U11" i="18"/>
  <c r="U10" i="18"/>
  <c r="U9" i="18"/>
  <c r="U8" i="18"/>
  <c r="U7" i="18"/>
  <c r="U6" i="18"/>
  <c r="U5" i="18"/>
  <c r="U4" i="18"/>
  <c r="U3" i="18"/>
  <c r="U2" i="18"/>
  <c r="Q20" i="18"/>
  <c r="Q19" i="18"/>
  <c r="Q18" i="18"/>
  <c r="Q17" i="18"/>
  <c r="Q16" i="18"/>
  <c r="Q15" i="18"/>
  <c r="Q14" i="18"/>
  <c r="Q13" i="18"/>
  <c r="Q12" i="18"/>
  <c r="Q11" i="18"/>
  <c r="Q10" i="18"/>
  <c r="Q9" i="18"/>
  <c r="Q8" i="18"/>
  <c r="Q7" i="18"/>
  <c r="Q6" i="18"/>
  <c r="Q5" i="18"/>
  <c r="Q3" i="18"/>
  <c r="M4" i="18" l="1"/>
  <c r="M3" i="18"/>
  <c r="M2" i="18"/>
  <c r="I5" i="18"/>
  <c r="I4" i="18"/>
  <c r="I3" i="18"/>
  <c r="I2" i="18"/>
  <c r="F7" i="18"/>
  <c r="F6" i="18"/>
  <c r="F5" i="18"/>
  <c r="F4" i="18"/>
  <c r="F3" i="18"/>
  <c r="F2" i="18"/>
  <c r="D96" i="5"/>
  <c r="D97" i="5" s="1"/>
  <c r="B27" i="5"/>
  <c r="B2" i="18"/>
  <c r="B3" i="18"/>
  <c r="B4" i="18" a="1"/>
  <c r="B4" i="18" s="1"/>
  <c r="B5" i="18" a="1"/>
  <c r="B5" i="18" s="1"/>
  <c r="B6" i="18" a="1"/>
  <c r="B6" i="18" s="1"/>
  <c r="B7" i="18" a="1"/>
  <c r="B7" i="18" s="1"/>
  <c r="B8" i="18" a="1"/>
  <c r="B8" i="18" s="1"/>
  <c r="B9" i="18" a="1"/>
  <c r="B9" i="18" s="1"/>
  <c r="B12" i="18" a="1"/>
  <c r="B12" i="18" s="1"/>
  <c r="B10" i="18" a="1"/>
  <c r="B10" i="18" s="1"/>
  <c r="B13" i="18" a="1"/>
  <c r="B13" i="18" s="1"/>
  <c r="E47" i="13"/>
  <c r="D58" i="11"/>
  <c r="C143" i="11"/>
  <c r="C58" i="11"/>
  <c r="D54" i="11"/>
  <c r="C54" i="11"/>
  <c r="E21" i="6"/>
  <c r="E22" i="6"/>
  <c r="E20" i="6"/>
  <c r="D227" i="6"/>
  <c r="C227" i="6"/>
  <c r="B227" i="6"/>
  <c r="E195" i="6"/>
  <c r="D195" i="6"/>
  <c r="C195" i="6"/>
  <c r="B195" i="6"/>
  <c r="E185" i="6"/>
  <c r="B185" i="6"/>
  <c r="C176" i="6"/>
  <c r="B176" i="6"/>
  <c r="B13" i="5" l="1"/>
  <c r="C13" i="5"/>
  <c r="E16" i="5" s="1"/>
  <c r="D13" i="5"/>
  <c r="F13" i="5"/>
  <c r="G13" i="5"/>
  <c r="F96" i="5"/>
  <c r="E96" i="5"/>
  <c r="G84" i="5"/>
  <c r="G83" i="5"/>
  <c r="G95" i="5"/>
  <c r="G94" i="5"/>
  <c r="G53" i="5"/>
  <c r="G91" i="5"/>
  <c r="G92" i="5"/>
  <c r="G93" i="5"/>
  <c r="G90" i="5"/>
  <c r="G80" i="5"/>
  <c r="G81" i="5"/>
  <c r="G82" i="5"/>
  <c r="G79" i="5"/>
  <c r="E53" i="5"/>
  <c r="C53" i="5"/>
  <c r="C27" i="5"/>
  <c r="D27" i="5"/>
  <c r="E27" i="5"/>
  <c r="F27" i="5"/>
  <c r="G27" i="5"/>
  <c r="E17" i="5" l="1"/>
  <c r="E32" i="5"/>
  <c r="E18" i="5"/>
  <c r="E97" i="5"/>
  <c r="F97" i="5"/>
  <c r="F86" i="5"/>
  <c r="E86" i="5"/>
  <c r="D86" i="5"/>
  <c r="G15" i="5"/>
  <c r="D15" i="5"/>
  <c r="E15" i="5"/>
  <c r="C15" i="5"/>
  <c r="F15" i="5"/>
  <c r="B15" i="5"/>
  <c r="G85" i="5"/>
  <c r="G96" i="5"/>
  <c r="E19" i="5" l="1"/>
  <c r="G86" i="5"/>
  <c r="G97" i="5"/>
</calcChain>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<sst xmlns="http://schemas.openxmlformats.org/spreadsheetml/2006/main" count="1552" uniqueCount="1382">
  <si>
    <t>2020 Cohort</t>
  </si>
  <si>
    <t>2019 Cohort</t>
  </si>
  <si>
    <t>Percent</t>
  </si>
  <si>
    <t>Other</t>
  </si>
  <si>
    <t>G</t>
  </si>
  <si>
    <t>Yes</t>
  </si>
  <si>
    <t>Alabama</t>
  </si>
  <si>
    <t>United States</t>
  </si>
  <si>
    <t>Public</t>
  </si>
  <si>
    <t>Semester</t>
  </si>
  <si>
    <t>High school diploma is required and GED is accepted</t>
  </si>
  <si>
    <t>Require</t>
  </si>
  <si>
    <t>Open admission policy as described above for all students</t>
  </si>
  <si>
    <t>Very Important</t>
  </si>
  <si>
    <t>Required to be considered for admission</t>
  </si>
  <si>
    <t>Same Fee</t>
  </si>
  <si>
    <t xml:space="preserve">On a rolling basis beginning (date) </t>
  </si>
  <si>
    <t>Course(s)</t>
  </si>
  <si>
    <t>Firm and Final</t>
  </si>
  <si>
    <t>2023-2024 Estimated</t>
  </si>
  <si>
    <t>Federal methodology (FM)</t>
  </si>
  <si>
    <t>No</t>
  </si>
  <si>
    <t>Alaska</t>
  </si>
  <si>
    <t>Aaland Islands</t>
  </si>
  <si>
    <t>Private (Nonprofit)</t>
  </si>
  <si>
    <t>Quarter</t>
  </si>
  <si>
    <t>High school diploma is required and GED is not accepted</t>
  </si>
  <si>
    <t>Recommend</t>
  </si>
  <si>
    <t>Open admission policy as described above for most students, but selective admission for out-of-state students</t>
  </si>
  <si>
    <t>Important</t>
  </si>
  <si>
    <t>Required for some</t>
  </si>
  <si>
    <t>Free</t>
  </si>
  <si>
    <t xml:space="preserve">By (date) </t>
  </si>
  <si>
    <t>Credit(s)</t>
  </si>
  <si>
    <t>Projections</t>
  </si>
  <si>
    <t>2022-2023 Final</t>
  </si>
  <si>
    <t>Institutional methodology (IM)</t>
  </si>
  <si>
    <t>Arizona</t>
  </si>
  <si>
    <t xml:space="preserve">Afghanistan </t>
  </si>
  <si>
    <t>Proprietary</t>
  </si>
  <si>
    <t>Trimester</t>
  </si>
  <si>
    <t>High school diploma or equivalent is not required</t>
  </si>
  <si>
    <t>Neither require nor recommend</t>
  </si>
  <si>
    <t>Open admission policy as described above for most students, but selective admission to some programs</t>
  </si>
  <si>
    <t>Considered</t>
  </si>
  <si>
    <t>Recommended</t>
  </si>
  <si>
    <t>Reduced</t>
  </si>
  <si>
    <t>Must reply by May 1st (or within set number of weeks if notified thereafter)</t>
  </si>
  <si>
    <t>Required of Some</t>
  </si>
  <si>
    <t>Not Available</t>
  </si>
  <si>
    <t>Both FM and IM</t>
  </si>
  <si>
    <t>Arkansas</t>
  </si>
  <si>
    <t>Albania</t>
  </si>
  <si>
    <t>4-1-4</t>
  </si>
  <si>
    <t>Not Considered</t>
  </si>
  <si>
    <t>Not required for admission, but considered for some</t>
  </si>
  <si>
    <t>Recommended of Some</t>
  </si>
  <si>
    <t>California</t>
  </si>
  <si>
    <t>Algeria</t>
  </si>
  <si>
    <t>Continuous</t>
  </si>
  <si>
    <t>Not considered for admission, even if submitted</t>
  </si>
  <si>
    <t>Not Required</t>
  </si>
  <si>
    <t>Colorado</t>
  </si>
  <si>
    <t>American Samoa</t>
  </si>
  <si>
    <t>Differs by program</t>
  </si>
  <si>
    <t>Connecticut</t>
  </si>
  <si>
    <t>Andorra</t>
  </si>
  <si>
    <t>Delaware</t>
  </si>
  <si>
    <t>Angola</t>
  </si>
  <si>
    <t>District of Columbia</t>
  </si>
  <si>
    <t>Anguilla</t>
  </si>
  <si>
    <t>Florida</t>
  </si>
  <si>
    <t>Antarctica</t>
  </si>
  <si>
    <t>Georgia</t>
  </si>
  <si>
    <t>Antigua and Barbuda</t>
  </si>
  <si>
    <t>Hawaii</t>
  </si>
  <si>
    <t>Argentina</t>
  </si>
  <si>
    <t>Idaho</t>
  </si>
  <si>
    <t>Armenia</t>
  </si>
  <si>
    <t>Illinois</t>
  </si>
  <si>
    <t>Aruba</t>
  </si>
  <si>
    <t>Indiana</t>
  </si>
  <si>
    <t>Australia</t>
  </si>
  <si>
    <t>Iowa</t>
  </si>
  <si>
    <t>Austria</t>
  </si>
  <si>
    <t>Kansas</t>
  </si>
  <si>
    <t>Azerbaijan</t>
  </si>
  <si>
    <t>Kentucky</t>
  </si>
  <si>
    <t>Bahamas</t>
  </si>
  <si>
    <t>Louisiana</t>
  </si>
  <si>
    <t>Bahrain</t>
  </si>
  <si>
    <t>Maine</t>
  </si>
  <si>
    <t>Bangladesh</t>
  </si>
  <si>
    <t>Maryland</t>
  </si>
  <si>
    <t>Barbados</t>
  </si>
  <si>
    <t>Massachusetts</t>
  </si>
  <si>
    <t>Belarus</t>
  </si>
  <si>
    <t>Michigan</t>
  </si>
  <si>
    <t>Belgium</t>
  </si>
  <si>
    <t>Minnesota</t>
  </si>
  <si>
    <t>Belize</t>
  </si>
  <si>
    <t>Mississippi</t>
  </si>
  <si>
    <t>Benin</t>
  </si>
  <si>
    <t>Missouri</t>
  </si>
  <si>
    <t>Bermuda</t>
  </si>
  <si>
    <t>Montana</t>
  </si>
  <si>
    <t>Bhutan</t>
  </si>
  <si>
    <t>Nebraska</t>
  </si>
  <si>
    <t>Bolivia</t>
  </si>
  <si>
    <t>Nevada</t>
  </si>
  <si>
    <t>Bonaire, Sint Eustasius and Saba</t>
  </si>
  <si>
    <t>New Hampshire</t>
  </si>
  <si>
    <t>Bosnia and Herzegovina</t>
  </si>
  <si>
    <t>New Jersey</t>
  </si>
  <si>
    <t>Botswana</t>
  </si>
  <si>
    <t>Bouvet Island</t>
  </si>
  <si>
    <t>Brazil</t>
  </si>
  <si>
    <t>British Indian Ocean Territory</t>
  </si>
  <si>
    <t>North Dakota</t>
  </si>
  <si>
    <t>Brunei Darussalam</t>
  </si>
  <si>
    <t>Bulgaria</t>
  </si>
  <si>
    <t>Oklahoma</t>
  </si>
  <si>
    <t>Burkina Faso</t>
  </si>
  <si>
    <t>Oregon</t>
  </si>
  <si>
    <t>Burundi</t>
  </si>
  <si>
    <t>Pennsylvania</t>
  </si>
  <si>
    <t>Cambodia</t>
  </si>
  <si>
    <t>Rhode Island</t>
  </si>
  <si>
    <t>Cameroon</t>
  </si>
  <si>
    <t>South Carolina</t>
  </si>
  <si>
    <t>Canada</t>
  </si>
  <si>
    <t>South Dakota</t>
  </si>
  <si>
    <t>Cape Verde</t>
  </si>
  <si>
    <t>Tennessee</t>
  </si>
  <si>
    <t>Cayman Islands</t>
  </si>
  <si>
    <t>Texas</t>
  </si>
  <si>
    <t>Central African Republic</t>
  </si>
  <si>
    <t>Utah</t>
  </si>
  <si>
    <t>Chad</t>
  </si>
  <si>
    <t>Vermont</t>
  </si>
  <si>
    <t>Chile</t>
  </si>
  <si>
    <t>Virginia</t>
  </si>
  <si>
    <t>China</t>
  </si>
  <si>
    <t>Puerto Rico</t>
  </si>
  <si>
    <t>Christmas Island</t>
  </si>
  <si>
    <t>Washington</t>
  </si>
  <si>
    <t>Cocos (Keeling) Islands</t>
  </si>
  <si>
    <t>West Virginia</t>
  </si>
  <si>
    <t>Colombia</t>
  </si>
  <si>
    <t>Wisconsin</t>
  </si>
  <si>
    <t>Comoros</t>
  </si>
  <si>
    <t>Wyoming</t>
  </si>
  <si>
    <t>Congo</t>
  </si>
  <si>
    <t xml:space="preserve"> The Democratic Republic Of The Congo</t>
  </si>
  <si>
    <t>Micronesia</t>
  </si>
  <si>
    <t>Cook Islands</t>
  </si>
  <si>
    <t>Guam</t>
  </si>
  <si>
    <t>Costa Rica</t>
  </si>
  <si>
    <t>Marshall Islands</t>
  </si>
  <si>
    <t>Cote D'Ivoire</t>
  </si>
  <si>
    <t>Northern Mariana Islands</t>
  </si>
  <si>
    <t>Croatia</t>
  </si>
  <si>
    <t>Palau</t>
  </si>
  <si>
    <t>Cuba</t>
  </si>
  <si>
    <t>U.S. Minor Outlying Islands</t>
  </si>
  <si>
    <t>Curacao</t>
  </si>
  <si>
    <t xml:space="preserve">Virgin Islands, U.S. </t>
  </si>
  <si>
    <t>Cyprus</t>
  </si>
  <si>
    <t>Armed Forces Americas (Except Canada)</t>
  </si>
  <si>
    <t>Czechia</t>
  </si>
  <si>
    <t>Armed Forces Canada, Europe, Middle East, Africa</t>
  </si>
  <si>
    <t>Denmark</t>
  </si>
  <si>
    <t xml:space="preserve">Armed Forces Pacific </t>
  </si>
  <si>
    <t>Djibouti</t>
  </si>
  <si>
    <t>Dominica</t>
  </si>
  <si>
    <t>Dominican Republic</t>
  </si>
  <si>
    <t>Ecuador</t>
  </si>
  <si>
    <t>Egypt</t>
  </si>
  <si>
    <t>El Salvador</t>
  </si>
  <si>
    <t>Equatorial Guinea</t>
  </si>
  <si>
    <t>Eritrea</t>
  </si>
  <si>
    <t>Estonia</t>
  </si>
  <si>
    <t>Ethiopia</t>
  </si>
  <si>
    <t>Falkland Islands (Malvinas)</t>
  </si>
  <si>
    <t>Faroe Islands</t>
  </si>
  <si>
    <t>Fiji</t>
  </si>
  <si>
    <t>Finland</t>
  </si>
  <si>
    <t>France</t>
  </si>
  <si>
    <t>French Guiana</t>
  </si>
  <si>
    <t>French Polynesia</t>
  </si>
  <si>
    <t>French Southern Territories</t>
  </si>
  <si>
    <t xml:space="preserve">Gabon </t>
  </si>
  <si>
    <t>Gambia</t>
  </si>
  <si>
    <t>Germany</t>
  </si>
  <si>
    <t>Ghana</t>
  </si>
  <si>
    <t>Gibraltar</t>
  </si>
  <si>
    <t>Greece</t>
  </si>
  <si>
    <t>Greenland</t>
  </si>
  <si>
    <t>Grenada</t>
  </si>
  <si>
    <t>Guadeloupe</t>
  </si>
  <si>
    <t>Guatemala</t>
  </si>
  <si>
    <t>Guernsey</t>
  </si>
  <si>
    <t>Guinea</t>
  </si>
  <si>
    <t>Guinea-Bissau</t>
  </si>
  <si>
    <t>Guyana</t>
  </si>
  <si>
    <t>Haiti</t>
  </si>
  <si>
    <t>Heard Island and Mcdonald Islands</t>
  </si>
  <si>
    <t>Holy See (Vatican City State)</t>
  </si>
  <si>
    <t>Honduras</t>
  </si>
  <si>
    <t>Hong Kong</t>
  </si>
  <si>
    <t>Hungary</t>
  </si>
  <si>
    <t>Iceland</t>
  </si>
  <si>
    <t>India</t>
  </si>
  <si>
    <t>Indonesia</t>
  </si>
  <si>
    <t>Islamic Republic Of Iran</t>
  </si>
  <si>
    <t>Iraq</t>
  </si>
  <si>
    <t>Ireland</t>
  </si>
  <si>
    <t>Isle Of Man</t>
  </si>
  <si>
    <t>Israel</t>
  </si>
  <si>
    <t>Italy</t>
  </si>
  <si>
    <t>Jamaica</t>
  </si>
  <si>
    <t>Japan</t>
  </si>
  <si>
    <t>Jersey</t>
  </si>
  <si>
    <t>Jordan</t>
  </si>
  <si>
    <t>Kazakhstan</t>
  </si>
  <si>
    <t>Kenya</t>
  </si>
  <si>
    <t>Kiribati</t>
  </si>
  <si>
    <t>North Korea (DPR)</t>
  </si>
  <si>
    <t>South Korea (ROK)</t>
  </si>
  <si>
    <t>Kosovo</t>
  </si>
  <si>
    <t>Kuwait</t>
  </si>
  <si>
    <t>Kyrgyzstan</t>
  </si>
  <si>
    <t xml:space="preserve">Lao People's Democratic Republic </t>
  </si>
  <si>
    <t>Latvia</t>
  </si>
  <si>
    <t>Lebanon</t>
  </si>
  <si>
    <t>Lesotho</t>
  </si>
  <si>
    <t>Liberia</t>
  </si>
  <si>
    <t>Libya</t>
  </si>
  <si>
    <t>Liechtenstein</t>
  </si>
  <si>
    <t>Lithuania</t>
  </si>
  <si>
    <t>Luxembourg</t>
  </si>
  <si>
    <t>Macao</t>
  </si>
  <si>
    <t xml:space="preserve"> The Former Yugoslav Republic Of Macedonia</t>
  </si>
  <si>
    <t>Madagascar</t>
  </si>
  <si>
    <t>Malawi</t>
  </si>
  <si>
    <t>Malaysia</t>
  </si>
  <si>
    <t>Maldives</t>
  </si>
  <si>
    <t>Mali</t>
  </si>
  <si>
    <t>Malta</t>
  </si>
  <si>
    <t>Martinique</t>
  </si>
  <si>
    <t>Mauritania</t>
  </si>
  <si>
    <t>Mauritius</t>
  </si>
  <si>
    <t>Mayotte</t>
  </si>
  <si>
    <t>Mexico</t>
  </si>
  <si>
    <t>Federated States Of Micronesia</t>
  </si>
  <si>
    <t>Republic Of Moldova</t>
  </si>
  <si>
    <t>Monaco</t>
  </si>
  <si>
    <t>Mongolia</t>
  </si>
  <si>
    <t>Montenegro</t>
  </si>
  <si>
    <t>Montserrat</t>
  </si>
  <si>
    <t>Morocco</t>
  </si>
  <si>
    <t>Mozambique</t>
  </si>
  <si>
    <t>Myanmar</t>
  </si>
  <si>
    <t>Namibia</t>
  </si>
  <si>
    <t>Nauru</t>
  </si>
  <si>
    <t>Nepal</t>
  </si>
  <si>
    <t>Netherlands</t>
  </si>
  <si>
    <t>Netherlands Antilles</t>
  </si>
  <si>
    <t>New Caledonia</t>
  </si>
  <si>
    <t>New Zealand</t>
  </si>
  <si>
    <t>Nicaragua</t>
  </si>
  <si>
    <t>Niger</t>
  </si>
  <si>
    <t>Nigeria</t>
  </si>
  <si>
    <t>Niue</t>
  </si>
  <si>
    <t>Norfolk Island</t>
  </si>
  <si>
    <t>Norway</t>
  </si>
  <si>
    <t>Oman</t>
  </si>
  <si>
    <t>Pakistan</t>
  </si>
  <si>
    <t>State Of Palestine</t>
  </si>
  <si>
    <t>Panama</t>
  </si>
  <si>
    <t>Papua New Guinea</t>
  </si>
  <si>
    <t>Paraguay</t>
  </si>
  <si>
    <t>Peru</t>
  </si>
  <si>
    <t>Philippines</t>
  </si>
  <si>
    <t>Pitcairn</t>
  </si>
  <si>
    <t>Poland</t>
  </si>
  <si>
    <t>Portugal</t>
  </si>
  <si>
    <t>Qatar</t>
  </si>
  <si>
    <t>Reunion</t>
  </si>
  <si>
    <t>Romania</t>
  </si>
  <si>
    <t>Russian Federation</t>
  </si>
  <si>
    <t>Rwanda</t>
  </si>
  <si>
    <t>Saint Barthelemy</t>
  </si>
  <si>
    <t xml:space="preserve"> Ascension and Tristan da Cunha Saint Helena</t>
  </si>
  <si>
    <t>Saint Kitts and Nevis</t>
  </si>
  <si>
    <t>Saint Lucia</t>
  </si>
  <si>
    <t>Saint Martin (French Part)</t>
  </si>
  <si>
    <t>Saint Pierre and Miquelon</t>
  </si>
  <si>
    <t>Saint Vincent and The Grenadines</t>
  </si>
  <si>
    <t>Samoa</t>
  </si>
  <si>
    <t>San Marino</t>
  </si>
  <si>
    <t>Sao Tome and Principe</t>
  </si>
  <si>
    <t>Saudi Arabia</t>
  </si>
  <si>
    <t>Senegal</t>
  </si>
  <si>
    <t>Serbia</t>
  </si>
  <si>
    <t>Serbia and Montenegro</t>
  </si>
  <si>
    <t>Seychelles</t>
  </si>
  <si>
    <t>Sierra Leone</t>
  </si>
  <si>
    <t>Singapore</t>
  </si>
  <si>
    <t>Sint Maarten (Dutch Part)</t>
  </si>
  <si>
    <t>Slovakia</t>
  </si>
  <si>
    <t>Slovenia</t>
  </si>
  <si>
    <t>Solomon Islands</t>
  </si>
  <si>
    <t>Somalia</t>
  </si>
  <si>
    <t>South Africa</t>
  </si>
  <si>
    <t>South Georgia and The South Sandwich Islands</t>
  </si>
  <si>
    <t>South Sudan</t>
  </si>
  <si>
    <t>Spain</t>
  </si>
  <si>
    <t>Sri Lanka</t>
  </si>
  <si>
    <t>Sudan</t>
  </si>
  <si>
    <t>Suriname</t>
  </si>
  <si>
    <t>Svalbard and Jan Mayen</t>
  </si>
  <si>
    <t>Swaziland</t>
  </si>
  <si>
    <t>Sweden</t>
  </si>
  <si>
    <t>Switzerland</t>
  </si>
  <si>
    <t>Syrian Arab Republic</t>
  </si>
  <si>
    <t>Taiwan</t>
  </si>
  <si>
    <t>Tajikistan</t>
  </si>
  <si>
    <t>United Republic of Tanzania</t>
  </si>
  <si>
    <t>Thailand</t>
  </si>
  <si>
    <t>Timor-Leste</t>
  </si>
  <si>
    <t>Togo</t>
  </si>
  <si>
    <t>Tokelau</t>
  </si>
  <si>
    <t>Tonga</t>
  </si>
  <si>
    <t>Trinidad and Tobago</t>
  </si>
  <si>
    <t>Tunisia</t>
  </si>
  <si>
    <t>Turkey</t>
  </si>
  <si>
    <t>Turkmenistan</t>
  </si>
  <si>
    <t>Turks and Caicos Islands</t>
  </si>
  <si>
    <t>Tuvalu</t>
  </si>
  <si>
    <t>Uganda</t>
  </si>
  <si>
    <t>Ukraine</t>
  </si>
  <si>
    <t>United Arab Emirates</t>
  </si>
  <si>
    <t>United Kingdom</t>
  </si>
  <si>
    <t>United States Minor Outlying Islands</t>
  </si>
  <si>
    <t>Uruguay</t>
  </si>
  <si>
    <t>Uzbekistan</t>
  </si>
  <si>
    <t>Vanuatu</t>
  </si>
  <si>
    <t>Venezuela</t>
  </si>
  <si>
    <t>Viet Nam</t>
  </si>
  <si>
    <t>Virgin Islands, British</t>
  </si>
  <si>
    <t>Virgin Islands, U.S.</t>
  </si>
  <si>
    <t>Wallis and Futuna</t>
  </si>
  <si>
    <t>Western Sahara</t>
  </si>
  <si>
    <t>Yemen</t>
  </si>
  <si>
    <t>Zambia</t>
  </si>
  <si>
    <t>Zimbabwe</t>
  </si>
  <si>
    <t xml:space="preserve">A.5 </t>
  </si>
  <si>
    <t>C.8</t>
  </si>
  <si>
    <t>D.3</t>
  </si>
  <si>
    <t>D.9</t>
  </si>
  <si>
    <t>D.18</t>
  </si>
  <si>
    <t>E.1</t>
  </si>
  <si>
    <t>E.2</t>
  </si>
  <si>
    <t>F.2</t>
  </si>
  <si>
    <t>F.3</t>
  </si>
  <si>
    <t>F.4</t>
  </si>
  <si>
    <t>H6</t>
  </si>
  <si>
    <t>H7</t>
  </si>
  <si>
    <t>H8</t>
  </si>
  <si>
    <t>H12</t>
  </si>
  <si>
    <t>H13</t>
  </si>
  <si>
    <t>H14 Non Need</t>
  </si>
  <si>
    <t>H14 Need Based</t>
  </si>
  <si>
    <t xml:space="preserve">Accelerated program </t>
  </si>
  <si>
    <t>Arts/fine arts</t>
  </si>
  <si>
    <t>Campus Ministries</t>
  </si>
  <si>
    <t>Army - On Campus</t>
  </si>
  <si>
    <t>Apartments for married students</t>
  </si>
  <si>
    <t>Comprehensive transition and postsecondary program for students with intellectual disabilities</t>
  </si>
  <si>
    <t>Computer literacy</t>
  </si>
  <si>
    <t>Choral groups</t>
  </si>
  <si>
    <t>Army - At cooperating institution</t>
  </si>
  <si>
    <t>Apartments for single students</t>
  </si>
  <si>
    <t>Cross-registration</t>
  </si>
  <si>
    <t>English (including composition)</t>
  </si>
  <si>
    <t>Concert band</t>
  </si>
  <si>
    <t>Coed residence halls</t>
  </si>
  <si>
    <t>Distance learning</t>
  </si>
  <si>
    <t>Foreign languages</t>
  </si>
  <si>
    <t>Dance</t>
  </si>
  <si>
    <t>Naval - Marine Option</t>
  </si>
  <si>
    <t>Cooperative housing</t>
  </si>
  <si>
    <t>Double major</t>
  </si>
  <si>
    <t>History</t>
  </si>
  <si>
    <t>Drama/theater</t>
  </si>
  <si>
    <t>Naval - On Campus</t>
  </si>
  <si>
    <t>Fraternity/sorority housing</t>
  </si>
  <si>
    <t>Dual enrollment</t>
  </si>
  <si>
    <t>Humanities</t>
  </si>
  <si>
    <t>International Student Organization</t>
  </si>
  <si>
    <t>Naval - At cooperating institution</t>
  </si>
  <si>
    <t>Living Learning Communities</t>
  </si>
  <si>
    <t>English as a Second Language (ESL)</t>
  </si>
  <si>
    <t>Intensive writing</t>
  </si>
  <si>
    <t>Jazz band</t>
  </si>
  <si>
    <t>Other Housing Options</t>
  </si>
  <si>
    <t xml:space="preserve">Exchange student program (domestic) </t>
  </si>
  <si>
    <t>Mathematics</t>
  </si>
  <si>
    <t>Literary magazine</t>
  </si>
  <si>
    <t>Air Force - On Campus</t>
  </si>
  <si>
    <t>Men's residence halls</t>
  </si>
  <si>
    <t>External degree program</t>
  </si>
  <si>
    <t>Philosophy</t>
  </si>
  <si>
    <t>Marching band</t>
  </si>
  <si>
    <t>Air Force - At cooperating institution</t>
  </si>
  <si>
    <t>Special housing for international students</t>
  </si>
  <si>
    <t>Honors program</t>
  </si>
  <si>
    <t>Physical Education</t>
  </si>
  <si>
    <t>Model UN</t>
  </si>
  <si>
    <t>Special housing for students with disabilities</t>
  </si>
  <si>
    <t>Independent study</t>
  </si>
  <si>
    <t>Science (biological or physical)</t>
  </si>
  <si>
    <t>Music ensembles</t>
  </si>
  <si>
    <t>Theme housing</t>
  </si>
  <si>
    <t>Internships</t>
  </si>
  <si>
    <t>Social Science</t>
  </si>
  <si>
    <t>Opera</t>
  </si>
  <si>
    <t>Women's residence halls</t>
  </si>
  <si>
    <t>Liberal arts/career combination</t>
  </si>
  <si>
    <t xml:space="preserve">Other </t>
  </si>
  <si>
    <t>Pep band</t>
  </si>
  <si>
    <t>Student-designed major</t>
  </si>
  <si>
    <t>Radio station</t>
  </si>
  <si>
    <t>Study abroad</t>
  </si>
  <si>
    <t>Student government</t>
  </si>
  <si>
    <t>Teacher certification program</t>
  </si>
  <si>
    <t>Student newspaper</t>
  </si>
  <si>
    <t>Undergraduate research</t>
  </si>
  <si>
    <t>Student-run film society</t>
  </si>
  <si>
    <t>Weekend college</t>
  </si>
  <si>
    <t>Symphony orchestra</t>
  </si>
  <si>
    <t>Television station</t>
  </si>
  <si>
    <t>Yearbook</t>
  </si>
  <si>
    <t>2023-2024 Common Data Set Template</t>
  </si>
  <si>
    <t>The Common Data Set (CDS) initiative is a collaborative effort among data providers in the higher education community and publishers as represented by the College Board, Peterson’s, and U.S. News &amp; World Report. The combined goal of this collaboration is to improve the quality and accuracy of information provided to all involved in a student’s transition into higher education, as well as to reduce the reporting burden on data providers.</t>
  </si>
  <si>
    <t xml:space="preserve">Notes on template usage: </t>
  </si>
  <si>
    <t xml:space="preserve">1. Tab and enter may work differently based on the operating system and Excel version of the user. Please use caution to not skip any data entry fields. </t>
  </si>
  <si>
    <r>
      <t xml:space="preserve">2. Several questions use dropdown lists. </t>
    </r>
    <r>
      <rPr>
        <b/>
        <sz val="12"/>
        <color theme="1"/>
        <rFont val="Calibri"/>
        <family val="2"/>
        <scheme val="minor"/>
      </rPr>
      <t xml:space="preserve">Please click into the cell for the dropdown area to show </t>
    </r>
    <r>
      <rPr>
        <sz val="12"/>
        <color theme="1"/>
        <rFont val="Calibri"/>
        <family val="2"/>
        <scheme val="minor"/>
      </rPr>
      <t xml:space="preserve">on the right hand side of the cell. </t>
    </r>
  </si>
  <si>
    <t>A. General Information</t>
  </si>
  <si>
    <t xml:space="preserve">A0. Respondent Information (not for publication) </t>
  </si>
  <si>
    <t>First Name:</t>
  </si>
  <si>
    <t>Last Name:</t>
  </si>
  <si>
    <t>Title:</t>
  </si>
  <si>
    <t>Office:</t>
  </si>
  <si>
    <t>Address:</t>
  </si>
  <si>
    <t>City:</t>
  </si>
  <si>
    <t>State:</t>
  </si>
  <si>
    <t>Zip:</t>
  </si>
  <si>
    <t xml:space="preserve">Country: </t>
  </si>
  <si>
    <t xml:space="preserve">Phone Number: </t>
  </si>
  <si>
    <t>Extension:</t>
  </si>
  <si>
    <t xml:space="preserve">Email Address: </t>
  </si>
  <si>
    <r>
      <t xml:space="preserve">Are your responses to the CDS posted for reference on your institution's website? </t>
    </r>
    <r>
      <rPr>
        <i/>
        <sz val="12"/>
        <color theme="1"/>
        <rFont val="Calibri"/>
        <family val="2"/>
        <scheme val="minor"/>
      </rPr>
      <t>(click to select from dropdown)</t>
    </r>
  </si>
  <si>
    <t>If yes, please provide a direct link to the posted CDS responses:</t>
  </si>
  <si>
    <t>A0A. Comments About CDS (not for publication)</t>
  </si>
  <si>
    <t>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</si>
  <si>
    <t xml:space="preserve">Enter comments about CDS here: </t>
  </si>
  <si>
    <t>A1. Address Information</t>
  </si>
  <si>
    <t>Please enter general institution information below:</t>
  </si>
  <si>
    <t>Name of College or University</t>
  </si>
  <si>
    <t>Street Address:</t>
  </si>
  <si>
    <t>Main Institution Phone Number:</t>
  </si>
  <si>
    <t>Main Institution Website:</t>
  </si>
  <si>
    <t>Main Institution Email:</t>
  </si>
  <si>
    <t xml:space="preserve">Please enter Admissions Office information below: </t>
  </si>
  <si>
    <t xml:space="preserve">Street Address: </t>
  </si>
  <si>
    <t>Admissions Phone Number:</t>
  </si>
  <si>
    <t xml:space="preserve">Admissions Toll-free Number: </t>
  </si>
  <si>
    <t xml:space="preserve">Admissions Website: </t>
  </si>
  <si>
    <t>Admissions Email Address:</t>
  </si>
  <si>
    <t xml:space="preserve">Is there a separate URL for your school's online application? If yes, please specify: </t>
  </si>
  <si>
    <t>If you have a mailing address other than the one listed above to which applications should be sent, please provide:</t>
  </si>
  <si>
    <r>
      <t xml:space="preserve">A2. Source of Institutional Control: </t>
    </r>
    <r>
      <rPr>
        <i/>
        <sz val="14"/>
        <color theme="1"/>
        <rFont val="Calibri (Body)"/>
      </rPr>
      <t>(click to select from dropdown)</t>
    </r>
  </si>
  <si>
    <r>
      <t xml:space="preserve">A3. Classify your undergraduate institution: </t>
    </r>
    <r>
      <rPr>
        <i/>
        <sz val="14"/>
        <color theme="1"/>
        <rFont val="Calibri (Body)"/>
      </rPr>
      <t>(click to select from dropdown)</t>
    </r>
  </si>
  <si>
    <r>
      <t xml:space="preserve">A4. Academic year calendar: </t>
    </r>
    <r>
      <rPr>
        <i/>
        <sz val="14"/>
        <color theme="1"/>
        <rFont val="Calibri (Body)"/>
      </rPr>
      <t>(click to select from dropdown)</t>
    </r>
  </si>
  <si>
    <t xml:space="preserve">A4A. Describe if calendar differs by program or other: </t>
  </si>
  <si>
    <r>
      <t xml:space="preserve">A5. Degrees offered by your institution </t>
    </r>
    <r>
      <rPr>
        <i/>
        <sz val="14"/>
        <color theme="1"/>
        <rFont val="Calibri (Body)"/>
      </rPr>
      <t>(select all that apply).</t>
    </r>
  </si>
  <si>
    <t xml:space="preserve">Certificate </t>
  </si>
  <si>
    <t xml:space="preserve">Master's </t>
  </si>
  <si>
    <t xml:space="preserve">Diploma </t>
  </si>
  <si>
    <t xml:space="preserve">Post-Master's certificate </t>
  </si>
  <si>
    <t>Associate</t>
  </si>
  <si>
    <t xml:space="preserve">Doctoral degree - research/scholarship </t>
  </si>
  <si>
    <t xml:space="preserve">Terminal </t>
  </si>
  <si>
    <t xml:space="preserve">Doctoral degree - professional practice </t>
  </si>
  <si>
    <t>Transfer</t>
  </si>
  <si>
    <t xml:space="preserve">Doctoral degree - other </t>
  </si>
  <si>
    <t>Bachelor's</t>
  </si>
  <si>
    <t>Post-Bachelor's certificate</t>
  </si>
  <si>
    <t>A6. Diversity, Equity, and Inclusion</t>
  </si>
  <si>
    <t>If you have a diversity, equity, and inclusion office or department, please provide the URL of the corresponding Web page:</t>
  </si>
  <si>
    <t>END OF SECTION A</t>
  </si>
  <si>
    <t>B. ENROLLMENT AND PERSISTENCE</t>
  </si>
  <si>
    <t xml:space="preserve">B1. Institutional Enrollment </t>
  </si>
  <si>
    <r>
      <t xml:space="preserve">Provide numbers of students for each of the following categories as of the institution’s official fall reporting date or as of </t>
    </r>
    <r>
      <rPr>
        <b/>
        <u/>
        <sz val="11"/>
        <color rgb="FF000000"/>
        <rFont val="Calibri"/>
        <family val="2"/>
        <scheme val="minor"/>
      </rPr>
      <t>October 15, 2023</t>
    </r>
    <r>
      <rPr>
        <sz val="11"/>
        <color rgb="FF000000"/>
        <rFont val="Calibri"/>
        <family val="2"/>
        <scheme val="minor"/>
      </rPr>
      <t xml:space="preserve">. 
     1. Report students formaly designated as "first professional" in the graduate counts. 
     2. If your institution collects and reports non-binary gender data, please use the "Another Gender" category. 
         In cases where gender information is not provided, please distribute across the two binary categories. </t>
    </r>
  </si>
  <si>
    <r>
      <rPr>
        <sz val="11"/>
        <color theme="1"/>
        <rFont val="Calibri"/>
        <family val="2"/>
        <scheme val="minor"/>
      </rPr>
      <t xml:space="preserve"> For more information on how to report study abroad students,</t>
    </r>
    <r>
      <rPr>
        <u/>
        <sz val="11"/>
        <color theme="4"/>
        <rFont val="Calibri"/>
        <family val="2"/>
        <scheme val="minor"/>
      </rPr>
      <t xml:space="preserve"> please see NCES.GOV documentation.</t>
    </r>
  </si>
  <si>
    <t>Men</t>
  </si>
  <si>
    <t>Women</t>
  </si>
  <si>
    <t>Another Gender</t>
  </si>
  <si>
    <t>Full Time Enrollment</t>
  </si>
  <si>
    <t>Part Time Enrollment</t>
  </si>
  <si>
    <t>UNDERGRADUATE STUDENTS</t>
  </si>
  <si>
    <t>Degree-seeking, first-time, first-year students</t>
  </si>
  <si>
    <t>Other first-year, degree-seeking students</t>
  </si>
  <si>
    <t>All other degree-seeking undergraduate students</t>
  </si>
  <si>
    <t>Total degree-seeking undergraduate students</t>
  </si>
  <si>
    <t>All other undergraduates enrolled in credit courses</t>
  </si>
  <si>
    <t>Total Undergraduate Students</t>
  </si>
  <si>
    <t>Total part-time undergraduate degree-seeking students</t>
  </si>
  <si>
    <t>Total full-time undergraduate degree-seeking students</t>
  </si>
  <si>
    <t>Total of all undergraduate degree-seeking students</t>
  </si>
  <si>
    <t>Total of all undergraduate students enrolled</t>
  </si>
  <si>
    <t>GRADUATE STUDENTS</t>
  </si>
  <si>
    <t>Degree-seeking, first-time</t>
  </si>
  <si>
    <t>All other degree-seeking</t>
  </si>
  <si>
    <t>All other graduates enrolled in credit courses</t>
  </si>
  <si>
    <t>Total Graduate Students</t>
  </si>
  <si>
    <t>Total part-time graduate degree-seeking students</t>
  </si>
  <si>
    <t>Total full-time graduate degree-seeking students</t>
  </si>
  <si>
    <t>Total of all graduate degree-seeking students</t>
  </si>
  <si>
    <t>Total of all graduate  students enrolled</t>
  </si>
  <si>
    <t>B2. Enrollment by Racial/Ethnic Category</t>
  </si>
  <si>
    <r>
      <t xml:space="preserve">Provide numbers of undergraduate students for each of the following categories as of the institution’s official fall reporting date or as of </t>
    </r>
    <r>
      <rPr>
        <b/>
        <u/>
        <sz val="11"/>
        <rFont val="Calibri"/>
        <family val="2"/>
        <scheme val="minor"/>
      </rPr>
      <t>October 15, 2023</t>
    </r>
    <r>
      <rPr>
        <sz val="11"/>
        <rFont val="Calibri"/>
        <family val="2"/>
        <scheme val="minor"/>
      </rPr>
      <t xml:space="preserve">. </t>
    </r>
  </si>
  <si>
    <t xml:space="preserve">1. Include international students only in the category "Nonresidents." </t>
  </si>
  <si>
    <t>2. Complete the “Total Undergraduates” column only if you cannot provide data for the first two columns.</t>
  </si>
  <si>
    <t>3. Report as your institution reports to IPEDS: persons who are Hispanic should be reported only on the Hispanic line, not under any race, and persons who are non-Hispanic multi-racial should be reported only under "Two or more races."</t>
  </si>
  <si>
    <r>
      <t xml:space="preserve">4. New guidance from IPEDS for reporting aggregate data: </t>
    </r>
    <r>
      <rPr>
        <i/>
        <sz val="11"/>
        <rFont val="Calibri"/>
        <family val="2"/>
        <scheme val="minor"/>
      </rPr>
      <t xml:space="preserve">"Racial/ethnic designations are requested only for United States citizens, residents, and other eligible non-citizens. Eligible non-citizens include all students who completed high school or a GED equivalency within the United States (including DACA and undocumented students) and who were not on an F-1 non-immigrant student visa at the time of high school graduation."	</t>
    </r>
    <r>
      <rPr>
        <sz val="11"/>
        <rFont val="Calibri"/>
        <family val="2"/>
        <scheme val="minor"/>
      </rPr>
      <t xml:space="preserve">					</t>
    </r>
  </si>
  <si>
    <t>5. More information about other eligible (for financial aid purposes) non-citizens is available at https://studentaid.gov/understandaid/eligibility/requirements/non-us-citizens.</t>
  </si>
  <si>
    <t>6. Nonresident – A person who is not a citizen or national of the United States and who is in this country on a student visa or temporary basis and does not have the right to remain indefinitely. Do not include DACA, undocumented, or other eligible noncitizens in this category. Nonresidents are to be reported separately, in the boxes provided, rather than included in any of the seven racial/ethnic categories or in race/ethnicity unknown.</t>
  </si>
  <si>
    <t>Degree-seeking, 
First-time, First-year</t>
  </si>
  <si>
    <r>
      <rPr>
        <b/>
        <sz val="12"/>
        <color theme="1"/>
        <rFont val="Calibri"/>
        <family val="2"/>
        <scheme val="minor"/>
      </rPr>
      <t xml:space="preserve">Degree-seeking Undergraduates </t>
    </r>
    <r>
      <rPr>
        <sz val="12"/>
        <color theme="1"/>
        <rFont val="Calibri"/>
        <family val="2"/>
        <scheme val="minor"/>
      </rPr>
      <t xml:space="preserve">
(include first-time, first-year)</t>
    </r>
  </si>
  <si>
    <r>
      <rPr>
        <b/>
        <sz val="12"/>
        <color theme="1"/>
        <rFont val="Calibri"/>
        <family val="2"/>
        <scheme val="minor"/>
      </rPr>
      <t xml:space="preserve">Total Undergraduates </t>
    </r>
    <r>
      <rPr>
        <sz val="12"/>
        <color theme="1"/>
        <rFont val="Calibri"/>
        <family val="2"/>
        <scheme val="minor"/>
      </rPr>
      <t xml:space="preserve">
(both degree-seeking and non-degree-seeking)</t>
    </r>
  </si>
  <si>
    <t>International (nonresidents)</t>
  </si>
  <si>
    <r>
      <t>Hispanic/</t>
    </r>
    <r>
      <rPr>
        <b/>
        <sz val="11"/>
        <color theme="1"/>
        <rFont val="Calibri"/>
        <family val="2"/>
        <scheme val="minor"/>
      </rPr>
      <t>Latino</t>
    </r>
  </si>
  <si>
    <t>Black or African American, non-Hispanic</t>
  </si>
  <si>
    <t>White, non-Hispanic</t>
  </si>
  <si>
    <t>American Indian or Alaska Native, non-Hispanic</t>
  </si>
  <si>
    <t>Asian, non-Hispanic</t>
  </si>
  <si>
    <t>Native Hawaiian or other Pacific Islander, 
non-Hispanic</t>
  </si>
  <si>
    <t>Two or more races, non-Hispanic</t>
  </si>
  <si>
    <t>Race and/or ethnicity unknown</t>
  </si>
  <si>
    <t>Total</t>
  </si>
  <si>
    <t>B3. Persistence / Degrees</t>
  </si>
  <si>
    <r>
      <t xml:space="preserve">Number of degrees awarded by your institution from </t>
    </r>
    <r>
      <rPr>
        <u/>
        <sz val="11"/>
        <color rgb="FF000000"/>
        <rFont val="Calibri"/>
        <family val="2"/>
        <scheme val="minor"/>
      </rPr>
      <t>July 1, 2022, to June 30, 2023</t>
    </r>
    <r>
      <rPr>
        <sz val="11"/>
        <color rgb="FF000000"/>
        <rFont val="Calibri"/>
        <family val="2"/>
        <scheme val="minor"/>
      </rPr>
      <t>.</t>
    </r>
  </si>
  <si>
    <t>Certificate/Diploma</t>
  </si>
  <si>
    <t>Associate's Degrees</t>
  </si>
  <si>
    <t>Bachelor's Degrees</t>
  </si>
  <si>
    <t>Post-Bachelor's Degrees</t>
  </si>
  <si>
    <t>Master's Degrees</t>
  </si>
  <si>
    <t>Post-Master's Degrees</t>
  </si>
  <si>
    <t>Doctoral degree - research/scholarship</t>
  </si>
  <si>
    <t>Doctoral degree - professional practice</t>
  </si>
  <si>
    <t>Doctoral degree - other</t>
  </si>
  <si>
    <t>B4 - B21. Graduation Rates</t>
  </si>
  <si>
    <r>
      <t xml:space="preserve">The items in this section correspond to data elements collected by the </t>
    </r>
    <r>
      <rPr>
        <sz val="12"/>
        <color theme="1"/>
        <rFont val="Calibri"/>
        <family val="2"/>
        <scheme val="minor"/>
      </rPr>
      <t>IPEDS Web-based Data Collection System’s</t>
    </r>
    <r>
      <rPr>
        <sz val="12"/>
        <color rgb="FF000000"/>
        <rFont val="Calibri"/>
        <family val="2"/>
        <scheme val="minor"/>
      </rPr>
      <t xml:space="preserve"> Graduation Rate Survey (GRS).</t>
    </r>
  </si>
  <si>
    <t xml:space="preserve">For complete instructions and definitions of data elements, see the IPEDS GRS Forms and Instructions for the 2023-2024 Survey. https://nces.ed.gov/ipeds/use-the-data/survey-components/9/graduation-rates </t>
  </si>
  <si>
    <r>
      <t>In</t>
    </r>
    <r>
      <rPr>
        <b/>
        <sz val="12"/>
        <color rgb="FF333333"/>
        <rFont val="Calibri"/>
        <family val="2"/>
        <scheme val="minor"/>
      </rPr>
      <t xml:space="preserve"> the following section for bachelor’s or equivalent programs, please disaggregate the Fall 2016 and Fall 2017 cohorts 
(formerly CDS B4-B11) into four groups:</t>
    </r>
  </si>
  <si>
    <r>
      <t xml:space="preserve">·       Students who received a Federal Pell Grant*
·       Recipients of a subsidized Stafford Loan who did not receive a Pell Grant
·       Students who did not receive either a Pell Grant or a subsidized Stafford Loan
·       Total (all students, regardless of Pell Grant or subsized loan status)
</t>
    </r>
    <r>
      <rPr>
        <i/>
        <sz val="12"/>
        <color rgb="FF000000"/>
        <rFont val="Calibri"/>
        <family val="2"/>
        <scheme val="minor"/>
      </rPr>
      <t>*   Students who received both a Federal Pell Grant and a subsidized Stafford Loan should be reported in the "Recipients of a Federal Pell Grant" column.</t>
    </r>
  </si>
  <si>
    <t>For Bachelor’s or Equivalent Programs: Please provide data for the Fall 2017 cohort if available. If Fall 2017 cohort data are not available, provide data for the Fall 2016 cohort.</t>
  </si>
  <si>
    <t xml:space="preserve">2017 COHORT (AY - 7) </t>
  </si>
  <si>
    <t>Recipients of a Federal Pell Grant</t>
  </si>
  <si>
    <t>Recipients of a Subsidized Stafford Loan, who did not receive a Pell Grant</t>
  </si>
  <si>
    <t>Students who did not receive either a Pell Grant or a subsidized Stafford Loan</t>
  </si>
  <si>
    <r>
      <rPr>
        <b/>
        <sz val="12"/>
        <color theme="1"/>
        <rFont val="Calibri"/>
        <family val="2"/>
        <scheme val="minor"/>
      </rPr>
      <t>A. Initial 2017 cohort</t>
    </r>
    <r>
      <rPr>
        <sz val="12"/>
        <color theme="1"/>
        <rFont val="Calibri"/>
        <family val="2"/>
        <scheme val="minor"/>
      </rPr>
      <t xml:space="preserve"> of first-time, full-time, bachelor's (or equivalent) degree-seeking undergraduate students</t>
    </r>
  </si>
  <si>
    <r>
      <rPr>
        <b/>
        <sz val="12"/>
        <color theme="1"/>
        <rFont val="Calibri"/>
        <family val="2"/>
        <scheme val="minor"/>
      </rPr>
      <t>B. Of the Initial 2017 cohort, how many did not persist and did not graduate</t>
    </r>
    <r>
      <rPr>
        <sz val="12"/>
        <color theme="1"/>
        <rFont val="Calibri"/>
        <family val="2"/>
        <scheme val="minor"/>
      </rPr>
      <t xml:space="preserve"> for any of the following reasons: </t>
    </r>
    <r>
      <rPr>
        <i/>
        <sz val="12"/>
        <color theme="1"/>
        <rFont val="Calibri"/>
        <family val="2"/>
        <scheme val="minor"/>
      </rPr>
      <t xml:space="preserve">(report total allowable exclusions) </t>
    </r>
    <r>
      <rPr>
        <sz val="12"/>
        <color theme="1"/>
        <rFont val="Calibri"/>
        <family val="2"/>
        <scheme val="minor"/>
      </rPr>
      <t xml:space="preserve">
- Deceased  
- Armed Forces 
- Official church mission
- Permanently Disabled
- Foreign Aid Service of the Federal Government
</t>
    </r>
  </si>
  <si>
    <r>
      <rPr>
        <b/>
        <sz val="12"/>
        <color theme="1"/>
        <rFont val="Calibri"/>
        <family val="2"/>
        <scheme val="minor"/>
      </rPr>
      <t>C. Final 2017 cohort</t>
    </r>
    <r>
      <rPr>
        <sz val="12"/>
        <color theme="1"/>
        <rFont val="Calibri"/>
        <family val="2"/>
        <scheme val="minor"/>
      </rPr>
      <t>, after adjusting for allowable exclusions</t>
    </r>
  </si>
  <si>
    <r>
      <rPr>
        <b/>
        <sz val="12"/>
        <color theme="1"/>
        <rFont val="Calibri"/>
        <family val="2"/>
        <scheme val="minor"/>
      </rPr>
      <t xml:space="preserve">D. Of the initial 2017 cohort, how many completed the program in four years or less </t>
    </r>
    <r>
      <rPr>
        <sz val="12"/>
        <color theme="1"/>
        <rFont val="Calibri"/>
        <family val="2"/>
        <scheme val="minor"/>
      </rPr>
      <t xml:space="preserve">(by Aug. 31, 2021)? </t>
    </r>
  </si>
  <si>
    <r>
      <rPr>
        <b/>
        <sz val="12"/>
        <color theme="1"/>
        <rFont val="Calibri"/>
        <family val="2"/>
        <scheme val="minor"/>
      </rPr>
      <t>E. Of the initial 2017 cohort, how many completed the program in more than four years but in five years or less</t>
    </r>
    <r>
      <rPr>
        <sz val="12"/>
        <color theme="1"/>
        <rFont val="Calibri"/>
        <family val="2"/>
        <scheme val="minor"/>
      </rPr>
      <t xml:space="preserve"> (after Aug. 31, 2021 and by Aug. 31, 2022)?</t>
    </r>
  </si>
  <si>
    <r>
      <rPr>
        <b/>
        <sz val="12"/>
        <color theme="1"/>
        <rFont val="Calibri"/>
        <family val="2"/>
        <scheme val="minor"/>
      </rPr>
      <t>F. Of the initial 2017 cohort, how many completed the program in more than five years but in six years or less</t>
    </r>
    <r>
      <rPr>
        <sz val="12"/>
        <color theme="1"/>
        <rFont val="Calibri"/>
        <family val="2"/>
        <scheme val="minor"/>
      </rPr>
      <t xml:space="preserve"> (after Aug. 31, 2022 and by Aug. 31, 2023)?</t>
    </r>
  </si>
  <si>
    <r>
      <t xml:space="preserve">G. Total graduating within six years
</t>
    </r>
    <r>
      <rPr>
        <i/>
        <sz val="12"/>
        <color theme="1"/>
        <rFont val="Calibri"/>
        <family val="2"/>
        <scheme val="minor"/>
      </rPr>
      <t>(Sum of D., E., and F.)</t>
    </r>
  </si>
  <si>
    <r>
      <t xml:space="preserve">H. Six-year graduation rate for 2017 cohort
</t>
    </r>
    <r>
      <rPr>
        <i/>
        <sz val="12"/>
        <color theme="1"/>
        <rFont val="Calibri"/>
        <family val="2"/>
        <scheme val="minor"/>
      </rPr>
      <t>(G. divided by C.)</t>
    </r>
    <r>
      <rPr>
        <b/>
        <sz val="12"/>
        <color theme="1"/>
        <rFont val="Calibri"/>
        <family val="2"/>
        <scheme val="minor"/>
      </rPr>
      <t xml:space="preserve"> </t>
    </r>
  </si>
  <si>
    <t xml:space="preserve">2016 COHORT (AY - 8) </t>
  </si>
  <si>
    <r>
      <rPr>
        <b/>
        <sz val="12"/>
        <color theme="1"/>
        <rFont val="Calibri"/>
        <family val="2"/>
        <scheme val="minor"/>
      </rPr>
      <t>A. Initial 2016 cohort</t>
    </r>
    <r>
      <rPr>
        <sz val="12"/>
        <color theme="1"/>
        <rFont val="Calibri"/>
        <family val="2"/>
        <scheme val="minor"/>
      </rPr>
      <t xml:space="preserve"> of first-time, full-time, bachelor's (or equivalent) degree-seeking undergraduate students</t>
    </r>
  </si>
  <si>
    <r>
      <rPr>
        <b/>
        <sz val="12"/>
        <color theme="1"/>
        <rFont val="Calibri"/>
        <family val="2"/>
        <scheme val="minor"/>
      </rPr>
      <t>B. Of the Initial 2016 cohort, how many did not persist and did not graduate</t>
    </r>
    <r>
      <rPr>
        <sz val="12"/>
        <color theme="1"/>
        <rFont val="Calibri"/>
        <family val="2"/>
        <scheme val="minor"/>
      </rPr>
      <t xml:space="preserve"> for any of the following reasons: </t>
    </r>
    <r>
      <rPr>
        <i/>
        <sz val="12"/>
        <color theme="1"/>
        <rFont val="Calibri"/>
        <family val="2"/>
        <scheme val="minor"/>
      </rPr>
      <t xml:space="preserve">(report total allowable exclusions) </t>
    </r>
    <r>
      <rPr>
        <sz val="12"/>
        <color theme="1"/>
        <rFont val="Calibri"/>
        <family val="2"/>
        <scheme val="minor"/>
      </rPr>
      <t xml:space="preserve">
- Deceased           - Permanently Disabled
- Armed Forces    - Foreign Aid Service of the Federal Government
- Official church missions</t>
    </r>
  </si>
  <si>
    <r>
      <rPr>
        <b/>
        <sz val="12"/>
        <color theme="1"/>
        <rFont val="Calibri"/>
        <family val="2"/>
        <scheme val="minor"/>
      </rPr>
      <t>C. Final 2016 cohort</t>
    </r>
    <r>
      <rPr>
        <sz val="12"/>
        <color theme="1"/>
        <rFont val="Calibri"/>
        <family val="2"/>
        <scheme val="minor"/>
      </rPr>
      <t>, after adjusting for allowable exclusions</t>
    </r>
  </si>
  <si>
    <r>
      <rPr>
        <b/>
        <sz val="12"/>
        <color theme="1"/>
        <rFont val="Calibri"/>
        <family val="2"/>
        <scheme val="minor"/>
      </rPr>
      <t xml:space="preserve">D. Of the initial 2016 cohort, how many completed the program in four years or less </t>
    </r>
    <r>
      <rPr>
        <sz val="12"/>
        <color theme="1"/>
        <rFont val="Calibri"/>
        <family val="2"/>
        <scheme val="minor"/>
      </rPr>
      <t xml:space="preserve">(by Aug. 31, 2020)? </t>
    </r>
  </si>
  <si>
    <r>
      <rPr>
        <b/>
        <sz val="12"/>
        <color theme="1"/>
        <rFont val="Calibri"/>
        <family val="2"/>
        <scheme val="minor"/>
      </rPr>
      <t>E. Of the initial 2016 cohort, how many completed the program in more than four years but in five years or less</t>
    </r>
    <r>
      <rPr>
        <sz val="12"/>
        <color theme="1"/>
        <rFont val="Calibri"/>
        <family val="2"/>
        <scheme val="minor"/>
      </rPr>
      <t xml:space="preserve"> (after Aug. 31, 2020 and by Aug. 31, 2021)?</t>
    </r>
  </si>
  <si>
    <r>
      <rPr>
        <b/>
        <sz val="12"/>
        <color theme="1"/>
        <rFont val="Calibri"/>
        <family val="2"/>
        <scheme val="minor"/>
      </rPr>
      <t>F. Of the initial 2016 cohort, how many completed the program in more than five years but in six years or less</t>
    </r>
    <r>
      <rPr>
        <sz val="12"/>
        <color theme="1"/>
        <rFont val="Calibri"/>
        <family val="2"/>
        <scheme val="minor"/>
      </rPr>
      <t xml:space="preserve"> (after Aug. 31, 2021 and by Aug. 31, 2022)?</t>
    </r>
  </si>
  <si>
    <r>
      <t xml:space="preserve">H. Six-year graduation rate for 2016 cohort
</t>
    </r>
    <r>
      <rPr>
        <i/>
        <sz val="12"/>
        <color theme="1"/>
        <rFont val="Calibri"/>
        <family val="2"/>
        <scheme val="minor"/>
      </rPr>
      <t>(G. divided by C.)</t>
    </r>
    <r>
      <rPr>
        <b/>
        <sz val="12"/>
        <color theme="1"/>
        <rFont val="Calibri"/>
        <family val="2"/>
        <scheme val="minor"/>
      </rPr>
      <t xml:space="preserve"> </t>
    </r>
  </si>
  <si>
    <t>Two-Year Institutions - Graduation, Completion Counts</t>
  </si>
  <si>
    <t>Please provide data for the 2020 cohort if available. If 2020 cohort data are not available, provide data for the 2019 cohort.</t>
  </si>
  <si>
    <t xml:space="preserve">B12. Initial cohort, total of first-time, full-time degree/certificate-seeking students: </t>
  </si>
  <si>
    <r>
      <rPr>
        <b/>
        <sz val="11"/>
        <color theme="1"/>
        <rFont val="Calibri"/>
        <family val="2"/>
        <scheme val="minor"/>
      </rPr>
      <t>B14. Final cohort</t>
    </r>
    <r>
      <rPr>
        <sz val="11"/>
        <color theme="1"/>
        <rFont val="Calibri"/>
        <family val="2"/>
        <scheme val="minor"/>
      </rPr>
      <t xml:space="preserve">, after adjusting for allowable exclusions: </t>
    </r>
  </si>
  <si>
    <r>
      <rPr>
        <b/>
        <sz val="11"/>
        <color theme="1"/>
        <rFont val="Calibri"/>
        <family val="2"/>
        <scheme val="minor"/>
      </rPr>
      <t>B15. Completers of programs of less than two years</t>
    </r>
    <r>
      <rPr>
        <sz val="11"/>
        <color theme="1"/>
        <rFont val="Calibri"/>
        <family val="2"/>
        <scheme val="minor"/>
      </rPr>
      <t xml:space="preserve"> duration (total): </t>
    </r>
  </si>
  <si>
    <t xml:space="preserve">B16. Completers of programs of less than two years within 150 percent of normal time: </t>
  </si>
  <si>
    <t xml:space="preserve">B17. Completers of programs of at least two but less than four years (total): </t>
  </si>
  <si>
    <t xml:space="preserve">B18. Completers of programs of at least two but less than four-years within 150 percent of normal time: </t>
  </si>
  <si>
    <t xml:space="preserve">B19. Total transfers-out (within three years) to other institutions: </t>
  </si>
  <si>
    <t xml:space="preserve">B20. Total transfers to two-year institutions: </t>
  </si>
  <si>
    <t xml:space="preserve">B21. Total transfers to four-year institutions: </t>
  </si>
  <si>
    <t>B22. Retention Rates</t>
  </si>
  <si>
    <t>Report for the cohort of all full-time, first-time bachelor’s (or equivalent) degree-seeking undergraduate students who entered in Fall 2022 (or the preceding summer term). 
The initial cohort may be adjusted for students who departed for the following reasons:
*	Death
*	Permanent Disability
*	Service in the armed forces
*	Foreign aid service of the federal government
*	Official church missions
*	No other adjustments to the initial cohort should be made.
For the cohort of all full-time bachelor’s (or equivalent) degree-seeking undergraduate students who entered your institution as first-year students in Fall 2022 (or the preceding summer term), what percentage was enrolled at your institution as of the date your institution calculates its official enrollment in Fall 2023. 
Total students retained = students from the Fall 2022 cohort who are still enrolled as of Fall 2023 + students from 
Fall 2022 cohort who completed their bachelor’s program as of Fall 2023
(Students from the Fall 2022 cohort still enrolled as of Fall 2023 + Students from Fall 2022 cohort who completed their 
bachelor’s program as of Fall 2023)/(Adjusted Fall 2022 cohort) *100
Note: The number of first-time students seeking a bachelor’s degree (or equivalent) who attain a bachelor’s degree (or 
equivalent) by their second fall term is expected to be zero or very small. In exceptional cases when a first-time student does satisfy all degree requirements including full credit completion (e.g., typically 120 credit hours) and is awarded a bachelor’s degree (or equivalent) by their second fall term, they are to be considered “retained” for EF reporting purposes.</t>
  </si>
  <si>
    <t xml:space="preserve">Enter retention rate: </t>
  </si>
  <si>
    <t>END OF SECTION B</t>
  </si>
  <si>
    <t>C. FIRST-TIME, FIRST-YEAR ADMISSION</t>
  </si>
  <si>
    <t>C1. Applications: First-time, First-year Students</t>
  </si>
  <si>
    <t>Provide the number of degree-seeking, first-time, first-year students who applied, were admitted, and enrolled (full- or part-time) in Fall 2023. 
- Include early decision, early action, and students who began studies during summer in this cohort.
-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 Admitted applicants should include wait-listed students who were subsequently offered admission.
- Since the total may include students who did not provide gender data, the detail need not sum to the total.
- If your institution collects and reports non-binary gender data, please use the “Another Gender” category. 
- Note that recent high school graduates and other students without prior postsecondary experience will still be considered “first-time students” for fall enrollment reporting purposes even if they enrolled in the summer prior to fall enrollment.</t>
  </si>
  <si>
    <r>
      <rPr>
        <b/>
        <sz val="12"/>
        <color rgb="FF000000"/>
        <rFont val="Calibri"/>
        <family val="2"/>
        <scheme val="minor"/>
      </rPr>
      <t xml:space="preserve">Total </t>
    </r>
    <r>
      <rPr>
        <sz val="12"/>
        <color rgb="FF000000"/>
        <rFont val="Calibri"/>
        <family val="2"/>
        <scheme val="minor"/>
      </rPr>
      <t xml:space="preserve">first-time, first-year students who </t>
    </r>
    <r>
      <rPr>
        <b/>
        <sz val="12"/>
        <color rgb="FF000000"/>
        <rFont val="Calibri"/>
        <family val="2"/>
        <scheme val="minor"/>
      </rPr>
      <t>applied</t>
    </r>
    <r>
      <rPr>
        <sz val="12"/>
        <color rgb="FF000000"/>
        <rFont val="Calibri"/>
        <family val="2"/>
        <scheme val="minor"/>
      </rPr>
      <t xml:space="preserve"> in Fall 2023</t>
    </r>
  </si>
  <si>
    <r>
      <rPr>
        <b/>
        <sz val="12"/>
        <color rgb="FF000000"/>
        <rFont val="Calibri"/>
        <family val="2"/>
        <scheme val="minor"/>
      </rPr>
      <t>Total</t>
    </r>
    <r>
      <rPr>
        <sz val="12"/>
        <color rgb="FF000000"/>
        <rFont val="Calibri"/>
        <family val="2"/>
        <scheme val="minor"/>
      </rPr>
      <t xml:space="preserve"> first-time, first-year students </t>
    </r>
    <r>
      <rPr>
        <b/>
        <sz val="12"/>
        <color rgb="FF000000"/>
        <rFont val="Calibri"/>
        <family val="2"/>
        <scheme val="minor"/>
      </rPr>
      <t>admitted</t>
    </r>
    <r>
      <rPr>
        <sz val="12"/>
        <color rgb="FF000000"/>
        <rFont val="Calibri"/>
        <family val="2"/>
        <scheme val="minor"/>
      </rPr>
      <t xml:space="preserve"> in Fall 2023</t>
    </r>
  </si>
  <si>
    <r>
      <rPr>
        <b/>
        <sz val="12"/>
        <color rgb="FF000000"/>
        <rFont val="Calibri"/>
        <family val="2"/>
        <scheme val="minor"/>
      </rPr>
      <t>Total</t>
    </r>
    <r>
      <rPr>
        <sz val="12"/>
        <color rgb="FF000000"/>
        <rFont val="Calibri"/>
        <family val="2"/>
        <scheme val="minor"/>
      </rPr>
      <t xml:space="preserve"> first-time, first-year students </t>
    </r>
    <r>
      <rPr>
        <b/>
        <sz val="12"/>
        <color rgb="FF000000"/>
        <rFont val="Calibri"/>
        <family val="2"/>
        <scheme val="minor"/>
      </rPr>
      <t>enrolled</t>
    </r>
    <r>
      <rPr>
        <sz val="12"/>
        <color rgb="FF000000"/>
        <rFont val="Calibri"/>
        <family val="2"/>
        <scheme val="minor"/>
      </rPr>
      <t xml:space="preserve"> in Fall 2023</t>
    </r>
  </si>
  <si>
    <r>
      <rPr>
        <b/>
        <sz val="12"/>
        <color theme="1"/>
        <rFont val="Calibri"/>
        <family val="2"/>
        <scheme val="minor"/>
      </rPr>
      <t>Full-time</t>
    </r>
    <r>
      <rPr>
        <sz val="12"/>
        <color theme="1"/>
        <rFont val="Calibri"/>
        <family val="2"/>
        <scheme val="minor"/>
      </rPr>
      <t xml:space="preserve">, first-time, first-year students </t>
    </r>
    <r>
      <rPr>
        <b/>
        <sz val="12"/>
        <color theme="1"/>
        <rFont val="Calibri"/>
        <family val="2"/>
        <scheme val="minor"/>
      </rPr>
      <t>enrolled</t>
    </r>
    <r>
      <rPr>
        <sz val="12"/>
        <color theme="1"/>
        <rFont val="Calibri"/>
        <family val="2"/>
        <scheme val="minor"/>
      </rPr>
      <t xml:space="preserve"> in Fall 2023</t>
    </r>
  </si>
  <si>
    <r>
      <rPr>
        <b/>
        <sz val="12"/>
        <color rgb="FF000000"/>
        <rFont val="Calibri"/>
        <family val="2"/>
        <scheme val="minor"/>
      </rPr>
      <t>Part-time</t>
    </r>
    <r>
      <rPr>
        <sz val="12"/>
        <color rgb="FF000000"/>
        <rFont val="Calibri"/>
        <family val="2"/>
        <scheme val="minor"/>
      </rPr>
      <t xml:space="preserve">, first-time, first-year students </t>
    </r>
    <r>
      <rPr>
        <b/>
        <sz val="12"/>
        <color rgb="FF000000"/>
        <rFont val="Calibri"/>
        <family val="2"/>
        <scheme val="minor"/>
      </rPr>
      <t>enrolled</t>
    </r>
    <r>
      <rPr>
        <sz val="12"/>
        <color rgb="FF000000"/>
        <rFont val="Calibri"/>
        <family val="2"/>
        <scheme val="minor"/>
      </rPr>
      <t xml:space="preserve"> in Fall 2023</t>
    </r>
  </si>
  <si>
    <t>In-State</t>
  </si>
  <si>
    <t>Out-of-State</t>
  </si>
  <si>
    <t>International</t>
  </si>
  <si>
    <r>
      <t xml:space="preserve">Total first-time, first-year (degree seeking) who </t>
    </r>
    <r>
      <rPr>
        <b/>
        <sz val="12"/>
        <color rgb="FF000000"/>
        <rFont val="Calibri"/>
        <family val="2"/>
        <scheme val="minor"/>
      </rPr>
      <t>applied</t>
    </r>
  </si>
  <si>
    <r>
      <t xml:space="preserve">Total first-time, first-year (degree seeking) who were </t>
    </r>
    <r>
      <rPr>
        <b/>
        <sz val="12"/>
        <color rgb="FF000000"/>
        <rFont val="Calibri"/>
        <family val="2"/>
        <scheme val="minor"/>
      </rPr>
      <t>admitted</t>
    </r>
  </si>
  <si>
    <r>
      <t xml:space="preserve">Total first-time, first-year (degree seeking) </t>
    </r>
    <r>
      <rPr>
        <b/>
        <sz val="12"/>
        <color theme="1"/>
        <rFont val="Calibri"/>
        <family val="2"/>
        <scheme val="minor"/>
      </rPr>
      <t>enrolled</t>
    </r>
  </si>
  <si>
    <t>C2. Applications: First-time, First-year Wait-Listed Students</t>
  </si>
  <si>
    <t xml:space="preserve">Students who met admission requirements but whose final admission was contingent on space availablity. </t>
  </si>
  <si>
    <t xml:space="preserve">Do you have a policy of placing students on a waiting list? </t>
  </si>
  <si>
    <t xml:space="preserve">Select from the dropdown menu. </t>
  </si>
  <si>
    <t xml:space="preserve">If yes, please answer the questions below for Fall 2023 admissions: </t>
  </si>
  <si>
    <t xml:space="preserve">Number of qualified applicants offered a place on waiting list: </t>
  </si>
  <si>
    <t xml:space="preserve">Number accepting a place on the waiting list: </t>
  </si>
  <si>
    <t xml:space="preserve">Number of wait-listed students admitted: </t>
  </si>
  <si>
    <t xml:space="preserve">Is your waiting list ranked? </t>
  </si>
  <si>
    <t>If yes, do you release that information to students?</t>
  </si>
  <si>
    <t xml:space="preserve">If yes, do you release that information to school counselors? </t>
  </si>
  <si>
    <t xml:space="preserve">C3. Admission Requirements: High School Completion Requirement </t>
  </si>
  <si>
    <r>
      <t xml:space="preserve">Does your institution require high school completion for degree-seeking entering students? </t>
    </r>
    <r>
      <rPr>
        <i/>
        <sz val="12"/>
        <color theme="1"/>
        <rFont val="Calibri"/>
        <family val="2"/>
        <scheme val="minor"/>
      </rPr>
      <t xml:space="preserve">Select from dropdown. </t>
    </r>
  </si>
  <si>
    <t>C4. Admission Requirements: General College-Prepatory Program</t>
  </si>
  <si>
    <r>
      <t xml:space="preserve">Does your institution require OR recommend a general college-preparatory program for degree-seeking students? </t>
    </r>
    <r>
      <rPr>
        <i/>
        <sz val="12"/>
        <color theme="1"/>
        <rFont val="Calibri"/>
        <family val="2"/>
        <scheme val="minor"/>
      </rPr>
      <t>Select from dropdown.</t>
    </r>
  </si>
  <si>
    <t>C5. Admission Requirements: High School Units Required/Recommended</t>
  </si>
  <si>
    <t xml:space="preserve">Specify the distribution of academic high school course unites required and/or recommend of all or most degree-seeking students using Carnegie units (one unit equals one year of study or its equivalent). If you use a different system, please convert to Carnegie. </t>
  </si>
  <si>
    <t>Units 
Required</t>
  </si>
  <si>
    <t>Units Recommended</t>
  </si>
  <si>
    <t>Total Academic Units</t>
  </si>
  <si>
    <t>English</t>
  </si>
  <si>
    <t>Science</t>
  </si>
  <si>
    <t xml:space="preserve">       of Science Units, how many units must be lab </t>
  </si>
  <si>
    <t>Foreign language</t>
  </si>
  <si>
    <t>Social Studies</t>
  </si>
  <si>
    <t>Computer Science</t>
  </si>
  <si>
    <t>Visual/Performing Arts</t>
  </si>
  <si>
    <t>Academic Electives</t>
  </si>
  <si>
    <t xml:space="preserve">Other Elective Units required (please specify): </t>
  </si>
  <si>
    <t xml:space="preserve">Other Elective Units recommended (please specify): </t>
  </si>
  <si>
    <t>C6. Basis for Selection: Open Admission Policy</t>
  </si>
  <si>
    <r>
      <t xml:space="preserve">Does your institution have an open admission policy, under which virtually all secondary school graduates or students with GED equivalency diplomas are admitted without regard to academic record, test scores, or other qualifications? </t>
    </r>
    <r>
      <rPr>
        <i/>
        <sz val="12"/>
        <color theme="1"/>
        <rFont val="Calibri"/>
        <family val="2"/>
        <scheme val="minor"/>
      </rPr>
      <t>Select the most applicable response from the dropdown options.</t>
    </r>
  </si>
  <si>
    <t xml:space="preserve">If "Other" is selected, please include detail in the textbox below: </t>
  </si>
  <si>
    <t>C7. Basis for Selection: Relative Importance of Factors in Admission Decisions</t>
  </si>
  <si>
    <r>
      <t xml:space="preserve">Please indicate the relative importance of each of the following academic and non-academic factors in your first-time, first-year degree-seeking general admission decisions (not including programs with specific criteria): </t>
    </r>
    <r>
      <rPr>
        <i/>
        <sz val="12"/>
        <color theme="1"/>
        <rFont val="Calibri"/>
        <family val="2"/>
        <scheme val="minor"/>
      </rPr>
      <t xml:space="preserve">select from the dropdown menus. </t>
    </r>
  </si>
  <si>
    <t>ACADEMIC</t>
  </si>
  <si>
    <t>Rigor of secondary school record</t>
  </si>
  <si>
    <t>Class rank</t>
  </si>
  <si>
    <t xml:space="preserve">Academic Grade Point Average (GPA) </t>
  </si>
  <si>
    <t>Recommendations</t>
  </si>
  <si>
    <t>Standardized test scores</t>
  </si>
  <si>
    <t>Application essay</t>
  </si>
  <si>
    <t>NONACADEMIC</t>
  </si>
  <si>
    <t>Interview</t>
  </si>
  <si>
    <t>Extracurriculuar activities</t>
  </si>
  <si>
    <t>Talent/ability</t>
  </si>
  <si>
    <t>Character/personal qualities</t>
  </si>
  <si>
    <t>First generation</t>
  </si>
  <si>
    <t>Alumni/ae relation</t>
  </si>
  <si>
    <t>Geographical residence</t>
  </si>
  <si>
    <t>State residency</t>
  </si>
  <si>
    <t xml:space="preserve">Religious affilitation/commitment </t>
  </si>
  <si>
    <t>Volunteer work</t>
  </si>
  <si>
    <t xml:space="preserve">Work experience </t>
  </si>
  <si>
    <t>Level of applicant's interest</t>
  </si>
  <si>
    <t xml:space="preserve">Please provide additional information if the importance of any specific academic or nonacademic factors differ by academic program: </t>
  </si>
  <si>
    <t>C8. SAT and ACT Policies</t>
  </si>
  <si>
    <t xml:space="preserve">Does your institution make use of SAT or ACT scores in admissions decisions for first-time, first-year, degree-seeking applicants? </t>
  </si>
  <si>
    <t xml:space="preserve">If yes, please select the appropriate response from the dropdown menus for each possible option below for admission for Fall 2025. </t>
  </si>
  <si>
    <t xml:space="preserve">SAT and/or ACT </t>
  </si>
  <si>
    <t>ACT Only</t>
  </si>
  <si>
    <t>SAT Only</t>
  </si>
  <si>
    <t xml:space="preserve">Does your institution use applicants' test scores for academic advising? </t>
  </si>
  <si>
    <t xml:space="preserve">What is the latest date by which SAT or ACT scores must be received for fall-term admission? </t>
  </si>
  <si>
    <t>Please use the following format: MM/DD/YYYY</t>
  </si>
  <si>
    <t xml:space="preserve">If necessary, please use this space to clarify your test policies (e.g., if tests are recommended for some students, or if tests are not required of some students due to differences by academic program, student academic background, or if other examinations may be considered in lieu of the SAT and ACT.) </t>
  </si>
  <si>
    <t xml:space="preserve">Please indicate which tests your institution uses for placement 
(e.g. state tests): </t>
  </si>
  <si>
    <t xml:space="preserve">If you selected State Exam, please specify: </t>
  </si>
  <si>
    <t xml:space="preserve">C9. First-time, first-year profile: National standardized test scores (SAT/ACT) </t>
  </si>
  <si>
    <r>
      <t xml:space="preserve">Provide information for </t>
    </r>
    <r>
      <rPr>
        <b/>
        <sz val="12"/>
        <color rgb="FF000000"/>
        <rFont val="Calibri"/>
        <family val="2"/>
        <scheme val="minor"/>
      </rPr>
      <t xml:space="preserve">all enrolled, degree-seeking, full-time and part-time, first-time, first-year students </t>
    </r>
    <r>
      <rPr>
        <sz val="12"/>
        <color rgb="FF000000"/>
        <rFont val="Calibri"/>
        <family val="2"/>
        <scheme val="minor"/>
      </rPr>
      <t xml:space="preserve">enrolled in </t>
    </r>
    <r>
      <rPr>
        <b/>
        <sz val="12"/>
        <color rgb="FF000000"/>
        <rFont val="Calibri"/>
        <family val="2"/>
        <scheme val="minor"/>
      </rPr>
      <t>Fall 2023</t>
    </r>
    <r>
      <rPr>
        <sz val="12"/>
        <color rgb="FF000000"/>
        <rFont val="Calibri"/>
        <family val="2"/>
        <scheme val="minor"/>
      </rPr>
      <t xml:space="preserve">, including students who began studies during summer, international students/nonresidents, and students admitted under special arrangements. </t>
    </r>
    <r>
      <rPr>
        <b/>
        <sz val="12"/>
        <color rgb="FF000000"/>
        <rFont val="Calibri"/>
        <family val="2"/>
        <scheme val="minor"/>
      </rPr>
      <t>Report the percent and number of first-time, first-year students enrolled in Fall 2023 who submitted national standardized (SAT/ACT) test scores.</t>
    </r>
    <r>
      <rPr>
        <sz val="12"/>
        <color rgb="FF000000"/>
        <rFont val="Calibri"/>
        <family val="2"/>
        <scheme val="minor"/>
      </rPr>
      <t xml:space="preserve"> </t>
    </r>
  </si>
  <si>
    <t>1. Include information for ALL enrolled, degree-seeking, first-time, first-year students who submitted test scores.</t>
  </si>
  <si>
    <t>2. Do not include partial test scores (e.g., mathematics scores but not critical reading for a category of students) or combine other standardized test results (such as TOEFL) in this item.</t>
  </si>
  <si>
    <t>3. Do not convert SAT scores to ACT scores and vice versa.</t>
  </si>
  <si>
    <r>
      <t xml:space="preserve">4. If a student submitted multiple sets of scores for a single test, report this information according to how you use the data. 
</t>
    </r>
    <r>
      <rPr>
        <i/>
        <sz val="12"/>
        <color theme="1"/>
        <rFont val="Calibri"/>
        <family val="2"/>
        <scheme val="minor"/>
      </rPr>
      <t>For example: If you consider the highest scores from either submission, use the highest combination of scores (e.g., verbal from one submission, math from the other). If you average the scores, use the average to report the scores.</t>
    </r>
  </si>
  <si>
    <t xml:space="preserve">Percent </t>
  </si>
  <si>
    <t>Number</t>
  </si>
  <si>
    <t>Submitting SAT Scores</t>
  </si>
  <si>
    <t>Submitting ACT Scores</t>
  </si>
  <si>
    <t>For each assessment listed below, report the score that represents the 25th percentile (the score that 25 percent of the first-time, first-year population scored at or below) and the 75th percentile score (the score that 25 percent scored at or above).</t>
  </si>
  <si>
    <t>Assessment</t>
  </si>
  <si>
    <t>25th Percentile Score</t>
  </si>
  <si>
    <r>
      <t xml:space="preserve">50th Percentile Score 
</t>
    </r>
    <r>
      <rPr>
        <i/>
        <sz val="9"/>
        <color theme="1"/>
        <rFont val="Calibri (Body)"/>
      </rPr>
      <t>(not used in BFCP)</t>
    </r>
  </si>
  <si>
    <t>75th Percentile Score</t>
  </si>
  <si>
    <t xml:space="preserve">SAT Composite (400 - 1600) </t>
  </si>
  <si>
    <t xml:space="preserve">SAT Evidence-Based Reading and Writing (200 - 800) </t>
  </si>
  <si>
    <t xml:space="preserve">SAT Math (200 - 800) </t>
  </si>
  <si>
    <t xml:space="preserve">ACT Composite (0 - 36) </t>
  </si>
  <si>
    <t>ACT Math (0 - 36)</t>
  </si>
  <si>
    <t>ACT English (0 - 36)</t>
  </si>
  <si>
    <t>ACT Reading (0 - 36)</t>
  </si>
  <si>
    <t>ACT Science (0 - 36)</t>
  </si>
  <si>
    <t>ACT Writing (0 - 36)</t>
  </si>
  <si>
    <r>
      <t xml:space="preserve">Percent of first-time, first-year students with scores in each range: 
</t>
    </r>
    <r>
      <rPr>
        <i/>
        <sz val="12"/>
        <color theme="1"/>
        <rFont val="Calibri"/>
        <family val="2"/>
        <scheme val="minor"/>
      </rPr>
      <t xml:space="preserve">Sum of each column should equal 100%. </t>
    </r>
  </si>
  <si>
    <t>Score Range</t>
  </si>
  <si>
    <t>SAT Evidence-Based Reading and Writing</t>
  </si>
  <si>
    <t>SAT Math</t>
  </si>
  <si>
    <t>700-800</t>
  </si>
  <si>
    <t>600-699</t>
  </si>
  <si>
    <t>500-599</t>
  </si>
  <si>
    <t>400-499</t>
  </si>
  <si>
    <t>300-399</t>
  </si>
  <si>
    <t>200-299</t>
  </si>
  <si>
    <t>SAT 
Composite</t>
  </si>
  <si>
    <t>ACT 
Composite</t>
  </si>
  <si>
    <t>1400-1600</t>
  </si>
  <si>
    <t>30 - 36</t>
  </si>
  <si>
    <t>1200-1399</t>
  </si>
  <si>
    <t>24 - 29</t>
  </si>
  <si>
    <t>1000-1199</t>
  </si>
  <si>
    <t>18 - 23</t>
  </si>
  <si>
    <t>800-999</t>
  </si>
  <si>
    <t>12 - 17</t>
  </si>
  <si>
    <t>600-799</t>
  </si>
  <si>
    <t>6 - 11</t>
  </si>
  <si>
    <t>400-599</t>
  </si>
  <si>
    <t>Below 6</t>
  </si>
  <si>
    <t>ACT English</t>
  </si>
  <si>
    <t>ACT Math</t>
  </si>
  <si>
    <t>ACT Reading</t>
  </si>
  <si>
    <t>ACT Science</t>
  </si>
  <si>
    <t>C10. Class Rank Ranges</t>
  </si>
  <si>
    <t>Percent of all degree-seeking, first-time, first-year students who had high school class rank within each of the following ranges (report information for those students from whom you collected high school rank information).</t>
  </si>
  <si>
    <t>Class Rank Range</t>
  </si>
  <si>
    <t>Percent in top tenth of high school graduating class</t>
  </si>
  <si>
    <t>Percent in top quarter of high school graduating class</t>
  </si>
  <si>
    <t>Percent in top half of high school graduating class</t>
  </si>
  <si>
    <t xml:space="preserve">Top half and bottom half should = 100%. </t>
  </si>
  <si>
    <t>Percent in bottom half of high school graduating class</t>
  </si>
  <si>
    <t>Percent in bottom quarter of high school graduating class</t>
  </si>
  <si>
    <t>Percent of total first-time, first-year students who submitted high school class rank</t>
  </si>
  <si>
    <t>C11. High School Grade Point Ranges</t>
  </si>
  <si>
    <t>Percentage of all enrolled, degree-seeking, first-time, first-year students who had high school grade-point averages within each of the following ranges (using 4.0 scale).</t>
  </si>
  <si>
    <t>1. Report information only for those students from whom you collected high school GPA.</t>
  </si>
  <si>
    <t>2. If you are able to report GPA ranges separately for students that also submitted at least one test score versus those who did not submit a test score, please do so in the respective columns. If you are unable to report these data, please report the ranges for all students.</t>
  </si>
  <si>
    <t>Percent of students who submitted scores</t>
  </si>
  <si>
    <t>Percent of students who did not submit scores</t>
  </si>
  <si>
    <t>Percent of all enrolled students</t>
  </si>
  <si>
    <t>Percent who had GPA of 4.0</t>
  </si>
  <si>
    <t>Percent who had GPA between 3.75 and 3.99</t>
  </si>
  <si>
    <t>Percent who had GPA between 3.50 and 3.74</t>
  </si>
  <si>
    <t>Percent who had GPA between 3.25 and 3.49</t>
  </si>
  <si>
    <t>Percent who had GPA between 3.00 and 3.24</t>
  </si>
  <si>
    <t>Percent who had GPA between 2.50 and 2.99</t>
  </si>
  <si>
    <t>Percent who had GPA between 2.0 and 2.49</t>
  </si>
  <si>
    <t>Percent who had GPA between 1.0 and 1.99</t>
  </si>
  <si>
    <t>Percent who had GPA below 1.0</t>
  </si>
  <si>
    <t xml:space="preserve">Percent of all enrolled students was previously collected. Reporting by submitted test score is new. If available, please report all three segments of students. </t>
  </si>
  <si>
    <t xml:space="preserve">C12. Average High School GPA </t>
  </si>
  <si>
    <t>Average high school GPA of all degree-seeking, first-time, first-year students who submitted GPA:</t>
  </si>
  <si>
    <t>Percent of total first-time, first-year students who submitted high school GPA:</t>
  </si>
  <si>
    <t xml:space="preserve">C13. Application Fee </t>
  </si>
  <si>
    <t xml:space="preserve">Does your institution have an application fee? </t>
  </si>
  <si>
    <t xml:space="preserve">If your institution has waived its application fee for the Fall 2025 application cycle, please select no. </t>
  </si>
  <si>
    <t xml:space="preserve">If yes, what is the amount of the application fee: </t>
  </si>
  <si>
    <t xml:space="preserve">If yes, can the fee be waived for applicants with financial need? </t>
  </si>
  <si>
    <t xml:space="preserve"> If you have an application fee, and have an online application option, please indicate the policy for students who apply online: </t>
  </si>
  <si>
    <t>If you have an application fee for online applications, can the fee be waived for students with financial need?</t>
  </si>
  <si>
    <t xml:space="preserve">C14. Application Closing Date </t>
  </si>
  <si>
    <t xml:space="preserve">Does your institution have an application closing date? </t>
  </si>
  <si>
    <t xml:space="preserve">If yes, please enter the dates below: </t>
  </si>
  <si>
    <t>Please use the following format: (MM/DD)</t>
  </si>
  <si>
    <t xml:space="preserve">Application Closing Date (Fall) </t>
  </si>
  <si>
    <t>Priority Date</t>
  </si>
  <si>
    <t>C15. First-time, first-year student acceptance other than Fall</t>
  </si>
  <si>
    <t xml:space="preserve">Are first-time, first-year students accepted for terms other than the Fall? </t>
  </si>
  <si>
    <t>C16. Admissions Notification to Applicants</t>
  </si>
  <si>
    <t xml:space="preserve">Are notifications to applicants of admission decision sent on a rolling basis? </t>
  </si>
  <si>
    <r>
      <t xml:space="preserve">What date do rolling notifications begin? </t>
    </r>
    <r>
      <rPr>
        <i/>
        <sz val="12"/>
        <color theme="1"/>
        <rFont val="Calibri"/>
        <family val="2"/>
        <scheme val="minor"/>
      </rPr>
      <t>(MM/DD)</t>
    </r>
  </si>
  <si>
    <r>
      <t xml:space="preserve">If notifications of admission decision are sent by specific date, please enter date: </t>
    </r>
    <r>
      <rPr>
        <i/>
        <sz val="12"/>
        <color theme="1"/>
        <rFont val="Calibri"/>
        <family val="2"/>
        <scheme val="minor"/>
      </rPr>
      <t>(MM/DD)</t>
    </r>
  </si>
  <si>
    <t xml:space="preserve">C17. Reply Policy for Applicants  </t>
  </si>
  <si>
    <r>
      <t xml:space="preserve">What is your institution's reply policy for admitted applicants? </t>
    </r>
    <r>
      <rPr>
        <i/>
        <sz val="12"/>
        <color theme="1"/>
        <rFont val="Calibri"/>
        <family val="2"/>
        <scheme val="minor"/>
      </rPr>
      <t xml:space="preserve">(select from dropdown menu and related follow-up textbox) </t>
    </r>
  </si>
  <si>
    <t>If you selected reply by May 1st or within a set number of weeks, please enter number of weeks:</t>
  </si>
  <si>
    <r>
      <t xml:space="preserve">If you selected specific date, please enter the date here: </t>
    </r>
    <r>
      <rPr>
        <i/>
        <sz val="12"/>
        <color theme="1"/>
        <rFont val="Calibri"/>
        <family val="2"/>
        <scheme val="minor"/>
      </rPr>
      <t>(MM/DD)</t>
    </r>
  </si>
  <si>
    <t xml:space="preserve">Please provide admitted applicant policy, if none of the above policies apply to your institution: </t>
  </si>
  <si>
    <r>
      <t xml:space="preserve">Deadline for housing deposits: </t>
    </r>
    <r>
      <rPr>
        <i/>
        <sz val="12"/>
        <color theme="1"/>
        <rFont val="Calibri"/>
        <family val="2"/>
        <scheme val="minor"/>
      </rPr>
      <t>(MM/DD)</t>
    </r>
  </si>
  <si>
    <t xml:space="preserve">Amount of housing deposit: </t>
  </si>
  <si>
    <t xml:space="preserve">Are housing deposits refundable if student does not enroll? </t>
  </si>
  <si>
    <t xml:space="preserve">C18. Deferred Admission </t>
  </si>
  <si>
    <t xml:space="preserve">Does your institution allow students to postpone enrollment after admission? </t>
  </si>
  <si>
    <t xml:space="preserve">If yes, what is the maximum period of postponement? </t>
  </si>
  <si>
    <t xml:space="preserve">C19. Early Admissions </t>
  </si>
  <si>
    <t xml:space="preserve">Does your institution allow high school students to enroll as full-time, 
first-time, first-year students one year or more before high school graduation? </t>
  </si>
  <si>
    <t>C20. Common Application (Questions Removed from CDS.)</t>
  </si>
  <si>
    <t xml:space="preserve">C21. Early Decision </t>
  </si>
  <si>
    <t>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</si>
  <si>
    <t xml:space="preserve">If yes, please complete the following applicable dates: </t>
  </si>
  <si>
    <t xml:space="preserve">First or only early decision plan closing date: </t>
  </si>
  <si>
    <t xml:space="preserve">First or only early decision plan notification date: </t>
  </si>
  <si>
    <t xml:space="preserve">Other early decision plan closing date: </t>
  </si>
  <si>
    <t xml:space="preserve">Other early decision plan notification date: </t>
  </si>
  <si>
    <t xml:space="preserve">Please provide significant details about your early decision plan: </t>
  </si>
  <si>
    <t>C22. Early Action</t>
  </si>
  <si>
    <t xml:space="preserve">Do you have a nonbinding early action plan whereby students are notified of an admission decision well in advance of the regular notification date but do not have to commit to attending your college? </t>
  </si>
  <si>
    <t>If yes, please complete the following: (MM/DD)</t>
  </si>
  <si>
    <t>Early action closing date:</t>
  </si>
  <si>
    <t>Early action notification date:</t>
  </si>
  <si>
    <t xml:space="preserve">Is your early action plan a "restrictive" plan under which you limit students from applying to other early plans? </t>
  </si>
  <si>
    <t xml:space="preserve">For the Fall 2023 entering class: </t>
  </si>
  <si>
    <t>END OF SECTION C</t>
  </si>
  <si>
    <t>D1. Fall Applicants: Transfer Student Enrollment</t>
  </si>
  <si>
    <t xml:space="preserve">If NO - Skip to CDS Section E. </t>
  </si>
  <si>
    <t xml:space="preserve">Does your institution enroll transfer students? </t>
  </si>
  <si>
    <t xml:space="preserve">If yes, may transfer students earn advanced standing credit by transferring credits earned from course work completed at other colleges/universities? </t>
  </si>
  <si>
    <t>D2. Fall Applicants: Student Counts</t>
  </si>
  <si>
    <t xml:space="preserve">Provide the number of students who applied, were admitted, and enrolled as degree-seeking transfer students in Fall 2023. 
If your institution collects and reports non-binary gender data, please use the "Another Gender" category. </t>
  </si>
  <si>
    <t>Applicants</t>
  </si>
  <si>
    <t>Admitted Applicants</t>
  </si>
  <si>
    <t>Enrolled Applicants</t>
  </si>
  <si>
    <t>D3. Enrollment Terms</t>
  </si>
  <si>
    <r>
      <t xml:space="preserve">Please indicate which terms for which transfer students may enroll: </t>
    </r>
    <r>
      <rPr>
        <i/>
        <sz val="12"/>
        <color theme="1"/>
        <rFont val="Calibri"/>
        <family val="2"/>
        <scheme val="minor"/>
      </rPr>
      <t>(select all that apply)</t>
    </r>
  </si>
  <si>
    <t>D4. Transfer Applicants Minimum Credits</t>
  </si>
  <si>
    <t xml:space="preserve">Must a transfer applicant have a minimum number of credits/courses completed 
or else must apply as an entering first-year student? </t>
  </si>
  <si>
    <t xml:space="preserve">If yes, what is the minimum number and the unit type? </t>
  </si>
  <si>
    <t>Number:</t>
  </si>
  <si>
    <t xml:space="preserve">Unit Type: </t>
  </si>
  <si>
    <t xml:space="preserve">D5. Requirements for Admission </t>
  </si>
  <si>
    <t xml:space="preserve">Please indicate if the below items are required, recommended, or not of transfer students to apply for admission: </t>
  </si>
  <si>
    <t>Select from the dropdown menu.</t>
  </si>
  <si>
    <t>High school transcript</t>
  </si>
  <si>
    <t>College transcript(s)</t>
  </si>
  <si>
    <t>Essay or personal statement</t>
  </si>
  <si>
    <t>Standardardized test scores</t>
  </si>
  <si>
    <t>Statement of good standing from prior institution(s)</t>
  </si>
  <si>
    <t>D6. Minimum High School GPA Required</t>
  </si>
  <si>
    <t xml:space="preserve">If a minimum high school grade point average is required of transfer applicants, specificy (on a 4.0) scale: </t>
  </si>
  <si>
    <t>GPA Required:</t>
  </si>
  <si>
    <t>D7. Minimum College GPA Required</t>
  </si>
  <si>
    <t xml:space="preserve">If a minimum college grade point average is required of transfer applicants, specificy (on a 4.0) scale: </t>
  </si>
  <si>
    <t xml:space="preserve">D8. List any other application requirements specific to transfer applicants: </t>
  </si>
  <si>
    <t>D9. Application Specific Dates</t>
  </si>
  <si>
    <r>
      <t xml:space="preserve">List application priority, closing, notification, and candidate reply dates for transfer students. If applications are reviewed on a continuous or rolling basis, place a check mark in the "Rolling Admission" column. 
</t>
    </r>
    <r>
      <rPr>
        <i/>
        <sz val="12"/>
        <color theme="1"/>
        <rFont val="Calibri"/>
        <family val="2"/>
        <scheme val="minor"/>
      </rPr>
      <t xml:space="preserve">Use MM/DD format. </t>
    </r>
  </si>
  <si>
    <t>Closing Date</t>
  </si>
  <si>
    <t>Notification Date</t>
  </si>
  <si>
    <t>Reply Date</t>
  </si>
  <si>
    <t>Rolling Admission</t>
  </si>
  <si>
    <t xml:space="preserve">Fall </t>
  </si>
  <si>
    <t>Winter</t>
  </si>
  <si>
    <t>Spring</t>
  </si>
  <si>
    <t>Summer</t>
  </si>
  <si>
    <t xml:space="preserve">D10. Open Admission Policy </t>
  </si>
  <si>
    <t xml:space="preserve">Does an open admission policy, if reported, apply to transfer students? </t>
  </si>
  <si>
    <t>D11. Additional Requirements</t>
  </si>
  <si>
    <t xml:space="preserve">Please describe any additional requirements for transfer students, if applicable: </t>
  </si>
  <si>
    <t>D12. Lowest Grade Allowable for Transfer Credit</t>
  </si>
  <si>
    <t xml:space="preserve">Report the lowest grade earned for any course that may be transferred for credit: </t>
  </si>
  <si>
    <t xml:space="preserve">Lowest grade: </t>
  </si>
  <si>
    <t>D13. Maximum Credits Transferred to two-year institutions</t>
  </si>
  <si>
    <t xml:space="preserve">Report the maximum number of credits or courses that may be transferred from a two-year institution: </t>
  </si>
  <si>
    <t xml:space="preserve">Number: </t>
  </si>
  <si>
    <t>Unit Type:</t>
  </si>
  <si>
    <t>D14. Maximum Credits Transferred to four-year institutions</t>
  </si>
  <si>
    <t xml:space="preserve">Report the maximum number of credits or courses that may be transferred from a four-year institution: </t>
  </si>
  <si>
    <t>D15. Minimum Credits to Earn Associate Degree</t>
  </si>
  <si>
    <t xml:space="preserve">Report the minimum number of credits that transfer students must complete at your institution to earn an associate degree: </t>
  </si>
  <si>
    <t>D16. Minimum Credits to Earn Bachelor's Degree</t>
  </si>
  <si>
    <t>Report the minimum number of credits that transfer students must complete at your institution to earn a bachelor's degree:</t>
  </si>
  <si>
    <t>D17: Other Credit Policies</t>
  </si>
  <si>
    <t>Please describe any other transfer credit policies:</t>
  </si>
  <si>
    <t>D18: Military/Veteran Transfer Credits</t>
  </si>
  <si>
    <r>
      <t xml:space="preserve">Does your institution accept the following military/veteran transfer credits: </t>
    </r>
    <r>
      <rPr>
        <i/>
        <sz val="12"/>
        <color theme="1"/>
        <rFont val="Calibri"/>
        <family val="2"/>
        <scheme val="minor"/>
      </rPr>
      <t xml:space="preserve">(select all that apply) </t>
    </r>
  </si>
  <si>
    <t>D19: Maximum Credits Transferred - ACE</t>
  </si>
  <si>
    <t xml:space="preserve">Report the maximum number of credits or courses that may be transferred based on military education evaluated by the American Council on Education (ACE): </t>
  </si>
  <si>
    <t>D20: Maximum Credits Transferred - CLEP, DSST</t>
  </si>
  <si>
    <t xml:space="preserve">Report the maximum number of credits or courses that may be transferred based on Department of Defense supported prior learning assessments (College Level Examination Program (CLEP) or DANTES Subject Standardized Tests (DSST)): </t>
  </si>
  <si>
    <t>D21: Published Transfer Policies</t>
  </si>
  <si>
    <t xml:space="preserve">Are the military/veteran credit transfer policies published on your website? </t>
  </si>
  <si>
    <t xml:space="preserve">If yes, please provide the URL where the policy can be located: </t>
  </si>
  <si>
    <t>D22: Unique Transfer Policies</t>
  </si>
  <si>
    <t xml:space="preserve">Please describe other military/veteran transfer credit policies unique to your institution: </t>
  </si>
  <si>
    <t>END OF SECTION D</t>
  </si>
  <si>
    <t>E. ACADEMIC OFFERINGS AND POLICIES</t>
  </si>
  <si>
    <t xml:space="preserve">E1. Special study options </t>
  </si>
  <si>
    <t xml:space="preserve">Please identify the programs available at your institution. Refer to the glossary for definitions. Select all that apply. </t>
  </si>
  <si>
    <t xml:space="preserve">If other, 
please specify: </t>
  </si>
  <si>
    <t xml:space="preserve">E2. Removed from the CDS. </t>
  </si>
  <si>
    <t>E3. Required Coursework for Graduation</t>
  </si>
  <si>
    <r>
      <t xml:space="preserve">Please indicate the areas in which all, or most, students are required to complete some course work prior to graduation: 
</t>
    </r>
    <r>
      <rPr>
        <i/>
        <sz val="12"/>
        <color theme="1"/>
        <rFont val="Calibri"/>
        <family val="2"/>
        <scheme val="minor"/>
      </rPr>
      <t>Select all that apply.</t>
    </r>
  </si>
  <si>
    <t xml:space="preserve">If "Other" selected, please specify below: </t>
  </si>
  <si>
    <t>END OF SECTION E</t>
  </si>
  <si>
    <t>F. STUDENT LIFE</t>
  </si>
  <si>
    <t>F1. First-time, first-year degree-seeking students and undergraduates enrolled</t>
  </si>
  <si>
    <t xml:space="preserve">Please complete the table below with the percentages or average age of first-time, first-year degree-seeking students and degree-seeking undergraduates enrolled in Fall 2023 who fit into the following categories: </t>
  </si>
  <si>
    <t>First-time, 
First-year Students</t>
  </si>
  <si>
    <t>Undergraduates</t>
  </si>
  <si>
    <t>Percent who are from out of state (exclude international/
non-residents from the numerator and denominator)</t>
  </si>
  <si>
    <t>Percent of men who join fraternities</t>
  </si>
  <si>
    <t>Percent of women who join sororities</t>
  </si>
  <si>
    <t>Percent who live in college-owned, -operated, or -affiliated housing</t>
  </si>
  <si>
    <t>Percent who live off campus or commute</t>
  </si>
  <si>
    <t xml:space="preserve">Percent of students age 25 or older </t>
  </si>
  <si>
    <t>Average age of full-time students</t>
  </si>
  <si>
    <t xml:space="preserve">Average age of all students (full-time and part-time) </t>
  </si>
  <si>
    <t>F2. Activities Offered</t>
  </si>
  <si>
    <t xml:space="preserve">Please identify all programs available at your institution. </t>
  </si>
  <si>
    <r>
      <t xml:space="preserve">F3. ROTC (program offered in cooperation with Reserve Officers' Training Corps) </t>
    </r>
    <r>
      <rPr>
        <i/>
        <sz val="12"/>
        <color theme="1"/>
        <rFont val="Calibri (Body)"/>
      </rPr>
      <t>select all that apply.</t>
    </r>
  </si>
  <si>
    <t xml:space="preserve">Army ROTC is offered: </t>
  </si>
  <si>
    <t xml:space="preserve">If at cooperating institution, please list institution below: </t>
  </si>
  <si>
    <t xml:space="preserve">Naval ROTC is offered: </t>
  </si>
  <si>
    <t xml:space="preserve">Air Force ROTC is offered: </t>
  </si>
  <si>
    <t>F4. Housing</t>
  </si>
  <si>
    <t>Please check all types of college-owned, -operated, or -affiliated housing available for undergraduates at your institution.</t>
  </si>
  <si>
    <t xml:space="preserve">If selected "Other Housing Options", please specify below: </t>
  </si>
  <si>
    <t>END OF SECTION F</t>
  </si>
  <si>
    <t>G. ANNUAL EXPENSES</t>
  </si>
  <si>
    <t xml:space="preserve">G0. Net Price Calculator URL </t>
  </si>
  <si>
    <t xml:space="preserve">Please provide the URL of your instititution's net price calculator: </t>
  </si>
  <si>
    <t xml:space="preserve">Tuition and Fee Data Provided are: </t>
  </si>
  <si>
    <t xml:space="preserve">Approximate date costs will be available: </t>
  </si>
  <si>
    <t>G1. Undergraduate, full-time tuition, required fees, food and housing</t>
  </si>
  <si>
    <r>
      <t>ü</t>
    </r>
    <r>
      <rPr>
        <sz val="7"/>
        <color rgb="FF000000"/>
        <rFont val="Times New Roman"/>
        <family val="1"/>
      </rPr>
      <t xml:space="preserve">  </t>
    </r>
    <r>
      <rPr>
        <sz val="12"/>
        <color rgb="FF000000"/>
        <rFont val="Times New Roman"/>
        <family val="1"/>
      </rPr>
      <t xml:space="preserve">A full academic year refers to the period of time generally extending from September to June; usually equated to two semesters, two trimesters, three quarters, or the period covered by a four-one-four plan. </t>
    </r>
  </si>
  <si>
    <r>
      <t>ü</t>
    </r>
    <r>
      <rPr>
        <sz val="7"/>
        <color rgb="FF000000"/>
        <rFont val="Times New Roman"/>
        <family val="1"/>
      </rPr>
      <t xml:space="preserve">  </t>
    </r>
    <r>
      <rPr>
        <sz val="12"/>
        <color rgb="FF000000"/>
        <rFont val="Times New Roman"/>
        <family val="1"/>
      </rPr>
      <t xml:space="preserve">Food and housing is defined as double occupancy and 19 meals per week or the maximum meal plan. </t>
    </r>
  </si>
  <si>
    <r>
      <t>ü</t>
    </r>
    <r>
      <rPr>
        <sz val="7"/>
        <color rgb="FF000000"/>
        <rFont val="Times New Roman"/>
        <family val="1"/>
      </rPr>
      <t xml:space="preserve">  </t>
    </r>
    <r>
      <rPr>
        <b/>
        <sz val="12"/>
        <color rgb="FF000000"/>
        <rFont val="Times New Roman"/>
        <family val="1"/>
      </rPr>
      <t>Required fees</t>
    </r>
    <r>
      <rPr>
        <sz val="12"/>
        <color rgb="FF000000"/>
        <rFont val="Times New Roman"/>
        <family val="1"/>
      </rPr>
      <t xml:space="preserve"> include only charges that all full-time students must pay that are </t>
    </r>
    <r>
      <rPr>
        <b/>
        <i/>
        <sz val="12"/>
        <color rgb="FF000000"/>
        <rFont val="Times New Roman"/>
        <family val="1"/>
      </rPr>
      <t>not</t>
    </r>
    <r>
      <rPr>
        <sz val="12"/>
        <color rgb="FF000000"/>
        <rFont val="Times New Roman"/>
        <family val="1"/>
      </rPr>
      <t xml:space="preserve"> included in tuition (e.g., registration, health, or activity fees.) </t>
    </r>
  </si>
  <si>
    <r>
      <t>ü</t>
    </r>
    <r>
      <rPr>
        <sz val="7"/>
        <color rgb="FF000000"/>
        <rFont val="Times New Roman"/>
        <family val="1"/>
      </rPr>
      <t xml:space="preserve">  </t>
    </r>
    <r>
      <rPr>
        <sz val="12"/>
        <color rgb="FF000000"/>
        <rFont val="Times New Roman"/>
        <family val="1"/>
      </rPr>
      <t xml:space="preserve">Do </t>
    </r>
    <r>
      <rPr>
        <b/>
        <i/>
        <sz val="12"/>
        <color rgb="FF000000"/>
        <rFont val="Times New Roman"/>
        <family val="1"/>
      </rPr>
      <t>not</t>
    </r>
    <r>
      <rPr>
        <sz val="12"/>
        <color rgb="FF000000"/>
        <rFont val="Times New Roman"/>
        <family val="1"/>
      </rPr>
      <t xml:space="preserve"> include optional fees (e.g., parking, laboratory use).</t>
    </r>
  </si>
  <si>
    <t>First-Year</t>
  </si>
  <si>
    <t>Undergraduate</t>
  </si>
  <si>
    <t>PRIVATE INSTITUTION</t>
  </si>
  <si>
    <t xml:space="preserve">Tuition: </t>
  </si>
  <si>
    <t>PUBLIC INSTITUTION</t>
  </si>
  <si>
    <t>Tuition: In-district</t>
  </si>
  <si>
    <t xml:space="preserve">Tuition: In-state (out-of-district): </t>
  </si>
  <si>
    <t xml:space="preserve">Tuition: Out-of-state: </t>
  </si>
  <si>
    <t>Tuitition: International (non-resident)</t>
  </si>
  <si>
    <t>FOR ALL INSTITUTIONS</t>
  </si>
  <si>
    <t>Required Fees:</t>
  </si>
  <si>
    <t xml:space="preserve">Food and Housing (on-campus): </t>
  </si>
  <si>
    <t xml:space="preserve">Housing Only (on-campus): </t>
  </si>
  <si>
    <t xml:space="preserve">Food Only (on-campus meal plan): </t>
  </si>
  <si>
    <t xml:space="preserve">If your institution has comprehensive tuition, food and housing fees (and cannot provide separate fee amounts), please enter that comprehensive amount: </t>
  </si>
  <si>
    <t xml:space="preserve">Other tuition or fee information: </t>
  </si>
  <si>
    <t>G2. Credits Per Term</t>
  </si>
  <si>
    <t xml:space="preserve">Please enter the number of credits per term a student can take for the stated full-time tuition: </t>
  </si>
  <si>
    <t xml:space="preserve">Minimum number of credits: </t>
  </si>
  <si>
    <t xml:space="preserve">Maximum number of credits: </t>
  </si>
  <si>
    <t>G3. Tuition and Fee Variance by Year of Study</t>
  </si>
  <si>
    <t xml:space="preserve">Do tuition and fees vary by year of study (e.g. sophomore, junior, senior)? </t>
  </si>
  <si>
    <t>G4. Tuition and Fee Variance by Undergraduate Instructional Program</t>
  </si>
  <si>
    <t xml:space="preserve">Do tuition and fees vary by undergraduate instructional program? </t>
  </si>
  <si>
    <t xml:space="preserve">If yes, what percent of full-time undergraduates pay more than the tuition and fees reported in G1? </t>
  </si>
  <si>
    <t xml:space="preserve">G5. Estimated Expenses for Typical Full-Time Undergraduates </t>
  </si>
  <si>
    <t xml:space="preserve">Please provide estimated expenses for a typical full-time undergraduate student: </t>
  </si>
  <si>
    <t>Residents</t>
  </si>
  <si>
    <t>Commuters 
(living at home)</t>
  </si>
  <si>
    <t xml:space="preserve">Commuters 
(not living at home) </t>
  </si>
  <si>
    <t xml:space="preserve">Books and supplies: </t>
  </si>
  <si>
    <t xml:space="preserve">Housing only: </t>
  </si>
  <si>
    <t xml:space="preserve">Food only: </t>
  </si>
  <si>
    <t xml:space="preserve">Food and housing total* </t>
  </si>
  <si>
    <t xml:space="preserve">Transportation: </t>
  </si>
  <si>
    <t xml:space="preserve">Other expenses: </t>
  </si>
  <si>
    <t xml:space="preserve">*Only enter "Food and housing total" if your institution cannot provide separate food and housing figures for commuters not living at home. </t>
  </si>
  <si>
    <t>G6. Undergraduate Per-Credit-Hour Charges (tuition only)</t>
  </si>
  <si>
    <t xml:space="preserve">Please enter the undergraduate per-credit-hour charges (tuition only) in the applicable institution type and segment of students: </t>
  </si>
  <si>
    <t>PRIVATE INSTITUTIONS</t>
  </si>
  <si>
    <t xml:space="preserve">Per-credit-hour charge (tuition only): </t>
  </si>
  <si>
    <t>PUBLIC INSTITUTIONS</t>
  </si>
  <si>
    <t xml:space="preserve">In-district students, per-credit-hour charge (tuition only): </t>
  </si>
  <si>
    <t xml:space="preserve">In-state (out-of-district) students, per-credit-hour charge (tuition only): </t>
  </si>
  <si>
    <t>Out-of-state students, per-credit-hour charge (tuition only):</t>
  </si>
  <si>
    <t>International (non-resident) students, per-credit-hour charge (tuition only):</t>
  </si>
  <si>
    <t>END OF SECTION G</t>
  </si>
  <si>
    <t>H. FINANCIAL AID</t>
  </si>
  <si>
    <r>
      <t xml:space="preserve">
</t>
    </r>
    <r>
      <rPr>
        <b/>
        <sz val="12"/>
        <color theme="1"/>
        <rFont val="Calibri"/>
        <family val="2"/>
        <scheme val="minor"/>
      </rPr>
      <t>Please refer to the following financial aid definitions when completing Section H.</t>
    </r>
    <r>
      <rPr>
        <sz val="12"/>
        <color theme="1"/>
        <rFont val="Calibri"/>
        <family val="2"/>
        <scheme val="minor"/>
      </rPr>
      <t xml:space="preserve">
</t>
    </r>
    <r>
      <rPr>
        <b/>
        <sz val="12"/>
        <color theme="1"/>
        <rFont val="Calibri"/>
        <family val="2"/>
        <scheme val="minor"/>
      </rPr>
      <t>Awarded aid:</t>
    </r>
    <r>
      <rPr>
        <sz val="12"/>
        <color theme="1"/>
        <rFont val="Calibri"/>
        <family val="2"/>
        <scheme val="minor"/>
      </rPr>
      <t xml:space="preserve"> The dollar amounts offered to financial aid applicants.
</t>
    </r>
    <r>
      <rPr>
        <b/>
        <sz val="12"/>
        <color theme="1"/>
        <rFont val="Calibri"/>
        <family val="2"/>
        <scheme val="minor"/>
      </rPr>
      <t>Financial aid applicant:</t>
    </r>
    <r>
      <rPr>
        <sz val="12"/>
        <color theme="1"/>
        <rFont val="Calibri"/>
        <family val="2"/>
        <scheme val="minor"/>
      </rPr>
      <t xml:space="preserve"> Any applicant who submits any one of the institutionally required financial aid applications/forms, such as the FAFSA. 
</t>
    </r>
    <r>
      <rPr>
        <b/>
        <sz val="12"/>
        <color theme="1"/>
        <rFont val="Calibri"/>
        <family val="2"/>
        <scheme val="minor"/>
      </rPr>
      <t xml:space="preserve">Indebtedness: </t>
    </r>
    <r>
      <rPr>
        <sz val="12"/>
        <color theme="1"/>
        <rFont val="Calibri"/>
        <family val="2"/>
        <scheme val="minor"/>
      </rPr>
      <t xml:space="preserve">Aggregate dollar amount borrowed through any loan program (federal, state, subsidized, unsubsidized, private, etc.; excluding parent loans) while the student was enrolled at an institution. Student loans co-signed by a parent are assumed to be the responsibility of the student and should be included.
Institutional scholarships and grants: Endowed scholarships, annual gifts and tuition funded grants for which the institution determines the recipient.
</t>
    </r>
    <r>
      <rPr>
        <b/>
        <sz val="12"/>
        <color theme="1"/>
        <rFont val="Calibri"/>
        <family val="2"/>
        <scheme val="minor"/>
      </rPr>
      <t>Financial need:</t>
    </r>
    <r>
      <rPr>
        <sz val="12"/>
        <color theme="1"/>
        <rFont val="Calibri"/>
        <family val="2"/>
        <scheme val="minor"/>
      </rPr>
      <t xml:space="preserve"> As determined by your institution using the federal methodology and/or your institution's own standards. 
</t>
    </r>
    <r>
      <rPr>
        <b/>
        <sz val="12"/>
        <color theme="1"/>
        <rFont val="Calibri"/>
        <family val="2"/>
        <scheme val="minor"/>
      </rPr>
      <t xml:space="preserve">Need-based aid: </t>
    </r>
    <r>
      <rPr>
        <sz val="12"/>
        <color theme="1"/>
        <rFont val="Calibri"/>
        <family val="2"/>
        <scheme val="minor"/>
      </rPr>
      <t xml:space="preserve">College-funded or college-administered award from institutional, state, federal, or other sources for which a student must have financial need to qualify. This includes both institutional and non-institutional student aid (grants, jobs, and loans).
</t>
    </r>
    <r>
      <rPr>
        <b/>
        <sz val="12"/>
        <color theme="1"/>
        <rFont val="Calibri"/>
        <family val="2"/>
        <scheme val="minor"/>
      </rPr>
      <t xml:space="preserve">Need-based scholarship or grant aid: </t>
    </r>
    <r>
      <rPr>
        <sz val="12"/>
        <color theme="1"/>
        <rFont val="Calibri"/>
        <family val="2"/>
        <scheme val="minor"/>
      </rPr>
      <t xml:space="preserve">Scholarships and grants from institutional, state, federal, or other sources for which a student must have financial need to qualify.
</t>
    </r>
    <r>
      <rPr>
        <b/>
        <sz val="12"/>
        <color theme="1"/>
        <rFont val="Calibri"/>
        <family val="2"/>
        <scheme val="minor"/>
      </rPr>
      <t xml:space="preserve">Need-based self-help aid: </t>
    </r>
    <r>
      <rPr>
        <sz val="12"/>
        <color theme="1"/>
        <rFont val="Calibri"/>
        <family val="2"/>
        <scheme val="minor"/>
      </rPr>
      <t xml:space="preserve">Loans and jobs from institutional, state, federal, or other sources for which a student must demonstrate financial need to qualify.
</t>
    </r>
    <r>
      <rPr>
        <b/>
        <sz val="12"/>
        <color theme="1"/>
        <rFont val="Calibri"/>
        <family val="2"/>
        <scheme val="minor"/>
      </rPr>
      <t>Non-need-based scholarship or grant aid:</t>
    </r>
    <r>
      <rPr>
        <sz val="12"/>
        <color theme="1"/>
        <rFont val="Calibri"/>
        <family val="2"/>
        <scheme val="minor"/>
      </rPr>
      <t xml:space="preserve">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</si>
  <si>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r>
      <t xml:space="preserve">Note: Suggested order of precedence for counting non-need money as need-based:
</t>
    </r>
    <r>
      <rPr>
        <sz val="12"/>
        <color rgb="FF000000"/>
        <rFont val="Calibri"/>
        <family val="2"/>
        <scheme val="minor"/>
      </rPr>
      <t xml:space="preserve">1.	Non-need institutional grants                  6.    Non-need outside grants
2.	Non-need tuition waivers                         7.    Non-need student loans 
3.	Non-need athletic awards                        8.    Non-need parent loans
4.	Non-need federal grants                          9.    Non-need work
5.	Non-need state grants                               
</t>
    </r>
    <r>
      <rPr>
        <b/>
        <sz val="12"/>
        <color rgb="FF000000"/>
        <rFont val="Calibri"/>
        <family val="2"/>
        <scheme val="minor"/>
      </rPr>
      <t xml:space="preserve"> 
Non-need-based self-help aid:</t>
    </r>
    <r>
      <rPr>
        <sz val="12"/>
        <color rgb="FF000000"/>
        <rFont val="Calibri"/>
        <family val="2"/>
        <scheme val="minor"/>
      </rPr>
      <t xml:space="preserve"> Loans and jobs from institutional, state, or other sources for which a student need not demonstrate financial need to qualify.
</t>
    </r>
    <r>
      <rPr>
        <b/>
        <sz val="12"/>
        <color rgb="FF000000"/>
        <rFont val="Calibri"/>
        <family val="2"/>
        <scheme val="minor"/>
      </rPr>
      <t>Private student loans:</t>
    </r>
    <r>
      <rPr>
        <sz val="12"/>
        <color rgb="FF000000"/>
        <rFont val="Calibri"/>
        <family val="2"/>
        <scheme val="minor"/>
      </rPr>
      <t xml:space="preserve"> A nonfederal loan made by a lender such as a bank, credit union or private lender used to pay for up to the annual cost of education, less any financial aid received.
</t>
    </r>
    <r>
      <rPr>
        <b/>
        <sz val="12"/>
        <color rgb="FF000000"/>
        <rFont val="Calibri"/>
        <family val="2"/>
        <scheme val="minor"/>
      </rPr>
      <t>External scholarships and grants:</t>
    </r>
    <r>
      <rPr>
        <sz val="12"/>
        <color rgb="FF000000"/>
        <rFont val="Calibri"/>
        <family val="2"/>
        <scheme val="minor"/>
      </rPr>
      <t xml:space="preserve"> Scholarships and grants received from outside (private) sources that students bring with them (e.g., Kiwanis, National Merit scholarships). The institution may process paperwork to receive the dollars, but it has no role in determining the recipient or the dollar amount awarded.
</t>
    </r>
    <r>
      <rPr>
        <b/>
        <sz val="12"/>
        <color rgb="FF000000"/>
        <rFont val="Calibri"/>
        <family val="2"/>
        <scheme val="minor"/>
      </rPr>
      <t>Work study and employment:</t>
    </r>
    <r>
      <rPr>
        <sz val="12"/>
        <color rgb="FF000000"/>
        <rFont val="Calibri"/>
        <family val="2"/>
        <scheme val="minor"/>
      </rPr>
      <t xml:space="preserve"> Federal and state work study aid, and any employment packaged by your institution in financial aid awards.
</t>
    </r>
  </si>
  <si>
    <t>H1. Aid Awarded to Enrolled Undergraduates</t>
  </si>
  <si>
    <t>Enter total dollar amounts awarded to enrolled full-time and less than full-time degree-seeking undergraduates (using the same cohort reported in CDS Question B1, “total degree-seeking” undergraduates) in the following categories.</t>
  </si>
  <si>
    <t xml:space="preserve">✔️ If the data being reported are final figures for the 2022-2023 academic year, use the 2022-2023 academic year's CDS Question B1 Cohort. </t>
  </si>
  <si>
    <t xml:space="preserve">✔️ Include aid awarded to international students (i.e., those not qualifying for federal aid). </t>
  </si>
  <si>
    <t xml:space="preserve">✔️ Aid that is non-need-based but that was used to meet need should be reported in the need-based aid column.  </t>
  </si>
  <si>
    <t>✔️ For a suggested order of precedence in assigning categories of aid to cover need, see the entry for “non-need-based scholarship or grant aid” on the last page of the definitions section.</t>
  </si>
  <si>
    <t>Do NOT include any aid related to the CARES Act or unique to the COVID-19 pandemic.</t>
  </si>
  <si>
    <r>
      <t xml:space="preserve">Indicate the academic year for which data are reported for </t>
    </r>
    <r>
      <rPr>
        <b/>
        <sz val="12"/>
        <color rgb="FF000000"/>
        <rFont val="Calibri"/>
        <family val="2"/>
        <scheme val="minor"/>
      </rPr>
      <t>items H1</t>
    </r>
    <r>
      <rPr>
        <sz val="12"/>
        <color rgb="FF000000"/>
        <rFont val="Calibri"/>
        <family val="2"/>
        <scheme val="minor"/>
      </rPr>
      <t xml:space="preserve">, </t>
    </r>
    <r>
      <rPr>
        <b/>
        <sz val="12"/>
        <color rgb="FF000000"/>
        <rFont val="Calibri"/>
        <family val="2"/>
        <scheme val="minor"/>
      </rPr>
      <t>H2</t>
    </r>
    <r>
      <rPr>
        <sz val="12"/>
        <color rgb="FF000000"/>
        <rFont val="Calibri"/>
        <family val="2"/>
        <scheme val="minor"/>
      </rPr>
      <t xml:space="preserve">, </t>
    </r>
    <r>
      <rPr>
        <b/>
        <sz val="12"/>
        <color rgb="FF000000"/>
        <rFont val="Calibri"/>
        <family val="2"/>
        <scheme val="minor"/>
      </rPr>
      <t>H2A</t>
    </r>
    <r>
      <rPr>
        <sz val="12"/>
        <color rgb="FF000000"/>
        <rFont val="Calibri"/>
        <family val="2"/>
        <scheme val="minor"/>
      </rPr>
      <t xml:space="preserve">, and </t>
    </r>
    <r>
      <rPr>
        <b/>
        <sz val="12"/>
        <color rgb="FF000000"/>
        <rFont val="Calibri"/>
        <family val="2"/>
        <scheme val="minor"/>
      </rPr>
      <t>H6</t>
    </r>
    <r>
      <rPr>
        <sz val="12"/>
        <color rgb="FF000000"/>
        <rFont val="Calibri"/>
        <family val="2"/>
        <scheme val="minor"/>
      </rPr>
      <t xml:space="preserve"> below:</t>
    </r>
  </si>
  <si>
    <r>
      <t xml:space="preserve">Which needs-analysis methodology does your institituion use in awarding institutional aid? </t>
    </r>
    <r>
      <rPr>
        <i/>
        <sz val="12"/>
        <color theme="1"/>
        <rFont val="Calibri"/>
        <family val="2"/>
        <scheme val="minor"/>
      </rPr>
      <t>(formerly CDS - H3)</t>
    </r>
  </si>
  <si>
    <r>
      <rPr>
        <b/>
        <sz val="12"/>
        <color theme="1"/>
        <rFont val="Calibri"/>
        <family val="2"/>
        <scheme val="minor"/>
      </rPr>
      <t xml:space="preserve">Need-Based
 </t>
    </r>
    <r>
      <rPr>
        <sz val="12"/>
        <color theme="1"/>
        <rFont val="Calibri"/>
        <family val="2"/>
        <scheme val="minor"/>
      </rPr>
      <t xml:space="preserve">(Include non-need based aid use to meet need). </t>
    </r>
  </si>
  <si>
    <r>
      <rPr>
        <b/>
        <sz val="12"/>
        <color theme="1"/>
        <rFont val="Calibri"/>
        <family val="2"/>
        <scheme val="minor"/>
      </rPr>
      <t xml:space="preserve">Non-Need-Based </t>
    </r>
    <r>
      <rPr>
        <sz val="12"/>
        <color theme="1"/>
        <rFont val="Calibri"/>
        <family val="2"/>
        <scheme val="minor"/>
      </rPr>
      <t xml:space="preserve">(Exclude non-need-based aid use to meet need). </t>
    </r>
  </si>
  <si>
    <t>Scholarships / Grants</t>
  </si>
  <si>
    <t>Federal</t>
  </si>
  <si>
    <r>
      <rPr>
        <b/>
        <sz val="12"/>
        <color theme="1"/>
        <rFont val="Calibri"/>
        <family val="2"/>
        <scheme val="minor"/>
      </rPr>
      <t xml:space="preserve">State </t>
    </r>
    <r>
      <rPr>
        <sz val="12"/>
        <color theme="1"/>
        <rFont val="Calibri"/>
        <family val="2"/>
        <scheme val="minor"/>
      </rPr>
      <t>- all states, not only the state in which your institution is located</t>
    </r>
  </si>
  <si>
    <r>
      <rPr>
        <b/>
        <sz val="12"/>
        <color theme="1"/>
        <rFont val="Calibri"/>
        <family val="2"/>
        <scheme val="minor"/>
      </rPr>
      <t>Instititutional</t>
    </r>
    <r>
      <rPr>
        <sz val="12"/>
        <color theme="1"/>
        <rFont val="Calibri"/>
        <family val="2"/>
        <scheme val="minor"/>
      </rPr>
      <t xml:space="preserve"> - Endowed scholarships, annual gifts and tuition funded grants, awarded by the college, excluding athletic aid and tuition waivers (which are reported below) </t>
    </r>
  </si>
  <si>
    <r>
      <rPr>
        <b/>
        <sz val="12"/>
        <color theme="1"/>
        <rFont val="Calibri"/>
        <family val="2"/>
        <scheme val="minor"/>
      </rPr>
      <t>Scholarships/grants from external sources</t>
    </r>
    <r>
      <rPr>
        <sz val="12"/>
        <color theme="1"/>
        <rFont val="Calibri"/>
        <family val="2"/>
        <scheme val="minor"/>
      </rPr>
      <t xml:space="preserve"> (e.g. Kiwanis, National Merit) not awarded by the college </t>
    </r>
  </si>
  <si>
    <t>Total Scholarships/Grants</t>
  </si>
  <si>
    <t>Self Help</t>
  </si>
  <si>
    <r>
      <rPr>
        <b/>
        <sz val="12"/>
        <color theme="1"/>
        <rFont val="Calibri"/>
        <family val="2"/>
        <scheme val="minor"/>
      </rPr>
      <t xml:space="preserve">Student loans from all sources 
</t>
    </r>
    <r>
      <rPr>
        <sz val="12"/>
        <color theme="1"/>
        <rFont val="Calibri"/>
        <family val="2"/>
        <scheme val="minor"/>
      </rPr>
      <t xml:space="preserve">(excluding parent loans) </t>
    </r>
  </si>
  <si>
    <t>Federal Work-Study</t>
  </si>
  <si>
    <r>
      <rPr>
        <b/>
        <sz val="12"/>
        <color theme="1"/>
        <rFont val="Calibri"/>
        <family val="2"/>
        <scheme val="minor"/>
      </rPr>
      <t>State and other (e.g., institutional) work-study/employment</t>
    </r>
    <r>
      <rPr>
        <sz val="12"/>
        <color theme="1"/>
        <rFont val="Calibri"/>
        <family val="2"/>
        <scheme val="minor"/>
      </rPr>
      <t xml:space="preserve"> (Note: excludes Federal Work/Study captured above) </t>
    </r>
  </si>
  <si>
    <t>Total Self-Help</t>
  </si>
  <si>
    <t xml:space="preserve">MISC. </t>
  </si>
  <si>
    <t>Parent Loans</t>
  </si>
  <si>
    <t>Tuition Waivers</t>
  </si>
  <si>
    <t>Athletic Awards</t>
  </si>
  <si>
    <t>H2. Number of Enrolled Students Awarded Aid</t>
  </si>
  <si>
    <t xml:space="preserve">List the number of degree-seeking full-time and less-than-full-time undergraduates who applied for and were awarded financial aid from any source. </t>
  </si>
  <si>
    <t xml:space="preserve">✔️ Aid that is non-need-based but that was used to meet need should be counted as need-based aid. </t>
  </si>
  <si>
    <t xml:space="preserve">✔️ Numbers should reflect the cohort awarded dollars reported in H1. </t>
  </si>
  <si>
    <t xml:space="preserve">✔️ In the chart below, students may be counted in more than one row, and full-time, first-time, first-year students should also be counted as full-time undergraduates. </t>
  </si>
  <si>
    <t xml:space="preserve">✔️ Do not include any aid related to the CARES Act or unique to the COVID-19 pandemic. </t>
  </si>
  <si>
    <t>Full-Time, First-Time, First-Year</t>
  </si>
  <si>
    <t>Full-Time Undergrad. (Include Freshman)</t>
  </si>
  <si>
    <t>Less Than Full-Time Undergrad.</t>
  </si>
  <si>
    <r>
      <rPr>
        <b/>
        <sz val="12"/>
        <color theme="1"/>
        <rFont val="Calibri"/>
        <family val="2"/>
        <scheme val="minor"/>
      </rPr>
      <t>A.</t>
    </r>
    <r>
      <rPr>
        <sz val="12"/>
        <color theme="1"/>
        <rFont val="Calibri"/>
        <family val="2"/>
        <scheme val="minor"/>
      </rPr>
      <t xml:space="preserve"> Number of degree-seeking undergraduate students (CDS Item B1 if reporting on Fall 2023 cohort)</t>
    </r>
  </si>
  <si>
    <r>
      <rPr>
        <b/>
        <sz val="12"/>
        <color theme="1"/>
        <rFont val="Calibri"/>
        <family val="2"/>
        <scheme val="minor"/>
      </rPr>
      <t xml:space="preserve">B. </t>
    </r>
    <r>
      <rPr>
        <sz val="12"/>
        <color theme="1"/>
        <rFont val="Calibri"/>
        <family val="2"/>
        <scheme val="minor"/>
      </rPr>
      <t xml:space="preserve">Number of students in line </t>
    </r>
    <r>
      <rPr>
        <b/>
        <sz val="12"/>
        <color theme="1"/>
        <rFont val="Calibri"/>
        <family val="2"/>
        <scheme val="minor"/>
      </rPr>
      <t>(A)</t>
    </r>
    <r>
      <rPr>
        <sz val="12"/>
        <color theme="1"/>
        <rFont val="Calibri"/>
        <family val="2"/>
        <scheme val="minor"/>
      </rPr>
      <t xml:space="preserve"> who applied for need-based financial aid</t>
    </r>
  </si>
  <si>
    <r>
      <rPr>
        <b/>
        <sz val="12"/>
        <color theme="1"/>
        <rFont val="Calibri"/>
        <family val="2"/>
        <scheme val="minor"/>
      </rPr>
      <t>C.</t>
    </r>
    <r>
      <rPr>
        <sz val="12"/>
        <color theme="1"/>
        <rFont val="Calibri"/>
        <family val="2"/>
        <scheme val="minor"/>
      </rPr>
      <t xml:space="preserve"> Number of students in line </t>
    </r>
    <r>
      <rPr>
        <b/>
        <sz val="12"/>
        <color theme="1"/>
        <rFont val="Calibri"/>
        <family val="2"/>
        <scheme val="minor"/>
      </rPr>
      <t>(B)</t>
    </r>
    <r>
      <rPr>
        <sz val="12"/>
        <color theme="1"/>
        <rFont val="Calibri"/>
        <family val="2"/>
        <scheme val="minor"/>
      </rPr>
      <t xml:space="preserve"> who were determined to have financial need</t>
    </r>
  </si>
  <si>
    <r>
      <rPr>
        <b/>
        <sz val="12"/>
        <color theme="1"/>
        <rFont val="Calibri"/>
        <family val="2"/>
        <scheme val="minor"/>
      </rPr>
      <t>D.</t>
    </r>
    <r>
      <rPr>
        <sz val="12"/>
        <color theme="1"/>
        <rFont val="Calibri"/>
        <family val="2"/>
        <scheme val="minor"/>
      </rPr>
      <t xml:space="preserve"> Number of students in line </t>
    </r>
    <r>
      <rPr>
        <b/>
        <sz val="12"/>
        <color theme="1"/>
        <rFont val="Calibri"/>
        <family val="2"/>
        <scheme val="minor"/>
      </rPr>
      <t>(C)</t>
    </r>
    <r>
      <rPr>
        <sz val="12"/>
        <color theme="1"/>
        <rFont val="Calibri"/>
        <family val="2"/>
        <scheme val="minor"/>
      </rPr>
      <t xml:space="preserve"> who were awarded any financial aid </t>
    </r>
  </si>
  <si>
    <r>
      <rPr>
        <b/>
        <sz val="12"/>
        <color theme="1"/>
        <rFont val="Calibri"/>
        <family val="2"/>
        <scheme val="minor"/>
      </rPr>
      <t>E.</t>
    </r>
    <r>
      <rPr>
        <sz val="12"/>
        <color theme="1"/>
        <rFont val="Calibri"/>
        <family val="2"/>
        <scheme val="minor"/>
      </rPr>
      <t xml:space="preserve"> Number of students in line </t>
    </r>
    <r>
      <rPr>
        <b/>
        <sz val="12"/>
        <color theme="1"/>
        <rFont val="Calibri"/>
        <family val="2"/>
        <scheme val="minor"/>
      </rPr>
      <t>(D)</t>
    </r>
    <r>
      <rPr>
        <sz val="12"/>
        <color theme="1"/>
        <rFont val="Calibri"/>
        <family val="2"/>
        <scheme val="minor"/>
      </rPr>
      <t xml:space="preserve"> who were awarded any need-based scholarship or grant aid </t>
    </r>
  </si>
  <si>
    <r>
      <rPr>
        <b/>
        <sz val="12"/>
        <color theme="1"/>
        <rFont val="Calibri"/>
        <family val="2"/>
        <scheme val="minor"/>
      </rPr>
      <t>F.</t>
    </r>
    <r>
      <rPr>
        <sz val="12"/>
        <color theme="1"/>
        <rFont val="Calibri"/>
        <family val="2"/>
        <scheme val="minor"/>
      </rPr>
      <t xml:space="preserve"> Number of students in line </t>
    </r>
    <r>
      <rPr>
        <b/>
        <sz val="12"/>
        <color theme="1"/>
        <rFont val="Calibri"/>
        <family val="2"/>
        <scheme val="minor"/>
      </rPr>
      <t>(D)</t>
    </r>
    <r>
      <rPr>
        <sz val="12"/>
        <color theme="1"/>
        <rFont val="Calibri"/>
        <family val="2"/>
        <scheme val="minor"/>
      </rPr>
      <t xml:space="preserve"> who were awarded any need-based self-help aid </t>
    </r>
  </si>
  <si>
    <r>
      <rPr>
        <b/>
        <sz val="12"/>
        <color theme="1"/>
        <rFont val="Calibri"/>
        <family val="2"/>
        <scheme val="minor"/>
      </rPr>
      <t>G.</t>
    </r>
    <r>
      <rPr>
        <sz val="12"/>
        <color theme="1"/>
        <rFont val="Calibri"/>
        <family val="2"/>
        <scheme val="minor"/>
      </rPr>
      <t xml:space="preserve"> Number of students in line </t>
    </r>
    <r>
      <rPr>
        <b/>
        <sz val="12"/>
        <color theme="1"/>
        <rFont val="Calibri"/>
        <family val="2"/>
        <scheme val="minor"/>
      </rPr>
      <t>(D)</t>
    </r>
    <r>
      <rPr>
        <sz val="12"/>
        <color theme="1"/>
        <rFont val="Calibri"/>
        <family val="2"/>
        <scheme val="minor"/>
      </rPr>
      <t xml:space="preserve"> who were awarded any non-need-based scholarship or grant aid</t>
    </r>
  </si>
  <si>
    <r>
      <rPr>
        <b/>
        <sz val="12"/>
        <color theme="1"/>
        <rFont val="Calibri"/>
        <family val="2"/>
        <scheme val="minor"/>
      </rPr>
      <t>H.</t>
    </r>
    <r>
      <rPr>
        <sz val="12"/>
        <color theme="1"/>
        <rFont val="Calibri"/>
        <family val="2"/>
        <scheme val="minor"/>
      </rPr>
      <t xml:space="preserve"> Number of students in line </t>
    </r>
    <r>
      <rPr>
        <b/>
        <sz val="12"/>
        <color theme="1"/>
        <rFont val="Calibri"/>
        <family val="2"/>
        <scheme val="minor"/>
      </rPr>
      <t>(D)</t>
    </r>
    <r>
      <rPr>
        <sz val="12"/>
        <color theme="1"/>
        <rFont val="Calibri"/>
        <family val="2"/>
        <scheme val="minor"/>
      </rPr>
      <t xml:space="preserve"> who need was fully met (exclude PLUS loans, unsubsidized loans, and private alternative loans) </t>
    </r>
  </si>
  <si>
    <r>
      <rPr>
        <b/>
        <sz val="12"/>
        <color theme="1"/>
        <rFont val="Calibri"/>
        <family val="2"/>
        <scheme val="minor"/>
      </rPr>
      <t>I.</t>
    </r>
    <r>
      <rPr>
        <sz val="12"/>
        <color theme="1"/>
        <rFont val="Calibri"/>
        <family val="2"/>
        <scheme val="minor"/>
      </rPr>
      <t xml:space="preserve"> On average, the percentage of need that was met of students who were awarded any need-based aid. Exclude any aid that was awarded in excess of need as well as any resources that were awarded to replace EFC (PLUS loans, unsubsidized loans, and private alternative loans). </t>
    </r>
  </si>
  <si>
    <r>
      <rPr>
        <b/>
        <sz val="12"/>
        <color theme="1"/>
        <rFont val="Calibri"/>
        <family val="2"/>
        <scheme val="minor"/>
      </rPr>
      <t xml:space="preserve">J. </t>
    </r>
    <r>
      <rPr>
        <sz val="12"/>
        <color theme="1"/>
        <rFont val="Calibri"/>
        <family val="2"/>
        <scheme val="minor"/>
      </rPr>
      <t xml:space="preserve">The average financial aid package of those in line </t>
    </r>
    <r>
      <rPr>
        <b/>
        <sz val="12"/>
        <color theme="1"/>
        <rFont val="Calibri"/>
        <family val="2"/>
        <scheme val="minor"/>
      </rPr>
      <t>(D)</t>
    </r>
    <r>
      <rPr>
        <sz val="12"/>
        <color theme="1"/>
        <rFont val="Calibri"/>
        <family val="2"/>
        <scheme val="minor"/>
      </rPr>
      <t xml:space="preserve">. Exclude any resources that were awarded to replace EFC (PLUS loans, unsubsidized loans, and private alternative loans). </t>
    </r>
  </si>
  <si>
    <r>
      <rPr>
        <b/>
        <sz val="12"/>
        <color theme="1"/>
        <rFont val="Calibri"/>
        <family val="2"/>
        <scheme val="minor"/>
      </rPr>
      <t>K.</t>
    </r>
    <r>
      <rPr>
        <sz val="12"/>
        <color theme="1"/>
        <rFont val="Calibri"/>
        <family val="2"/>
        <scheme val="minor"/>
      </rPr>
      <t xml:space="preserve"> Average need-based scholarship or grant award of those in line </t>
    </r>
    <r>
      <rPr>
        <b/>
        <sz val="12"/>
        <color theme="1"/>
        <rFont val="Calibri"/>
        <family val="2"/>
        <scheme val="minor"/>
      </rPr>
      <t xml:space="preserve">(E) </t>
    </r>
  </si>
  <si>
    <r>
      <rPr>
        <b/>
        <sz val="12"/>
        <color theme="1"/>
        <rFont val="Calibri"/>
        <family val="2"/>
        <scheme val="minor"/>
      </rPr>
      <t xml:space="preserve">L. </t>
    </r>
    <r>
      <rPr>
        <sz val="12"/>
        <color theme="1"/>
        <rFont val="Calibri"/>
        <family val="2"/>
        <scheme val="minor"/>
      </rPr>
      <t>Average need-based self-help award (excluding PLUS loans, unsubsidized loans, and private alternative loans) of those in line</t>
    </r>
    <r>
      <rPr>
        <b/>
        <sz val="12"/>
        <color theme="1"/>
        <rFont val="Calibri"/>
        <family val="2"/>
        <scheme val="minor"/>
      </rPr>
      <t xml:space="preserve"> (F) </t>
    </r>
  </si>
  <si>
    <r>
      <rPr>
        <b/>
        <sz val="12"/>
        <color theme="1"/>
        <rFont val="Calibri"/>
        <family val="2"/>
        <scheme val="minor"/>
      </rPr>
      <t xml:space="preserve">M. </t>
    </r>
    <r>
      <rPr>
        <sz val="12"/>
        <color theme="1"/>
        <rFont val="Calibri"/>
        <family val="2"/>
        <scheme val="minor"/>
      </rPr>
      <t xml:space="preserve">Average need-based loan (excluding PLUS loans, unsubsidized loans, and private alternative loans) of those in line </t>
    </r>
    <r>
      <rPr>
        <b/>
        <sz val="12"/>
        <color theme="1"/>
        <rFont val="Calibri"/>
        <family val="2"/>
        <scheme val="minor"/>
      </rPr>
      <t>(F)</t>
    </r>
    <r>
      <rPr>
        <sz val="12"/>
        <color theme="1"/>
        <rFont val="Calibri"/>
        <family val="2"/>
        <scheme val="minor"/>
      </rPr>
      <t xml:space="preserve"> who were awarded a need-based loan</t>
    </r>
  </si>
  <si>
    <t>H2A. Number of Enrolled Students Awarded Non-Need-Based Scholarships and Grants</t>
  </si>
  <si>
    <t xml:space="preserve">List the number of degree-seeking full-time and less-than-full-time undergraduates who had no financial need and who were awarded institutional non-need-based scholarship or grant aid. </t>
  </si>
  <si>
    <t xml:space="preserve">✔️Numbers should reflect the cohort awarded the dollars reported in H1. </t>
  </si>
  <si>
    <t xml:space="preserve">✔️In the chart below, students may be counted in more than one row, and full-time, first-time, first-year students should also be counted as full-time undergraduates. </t>
  </si>
  <si>
    <t xml:space="preserve">✔️Do not include any aid related to the CARES Act or unique to the COVID-19 pandemic. </t>
  </si>
  <si>
    <r>
      <rPr>
        <b/>
        <sz val="12"/>
        <color theme="1"/>
        <rFont val="Calibri"/>
        <family val="2"/>
        <scheme val="minor"/>
      </rPr>
      <t>N.</t>
    </r>
    <r>
      <rPr>
        <sz val="12"/>
        <color theme="1"/>
        <rFont val="Calibri"/>
        <family val="2"/>
        <scheme val="minor"/>
      </rPr>
      <t xml:space="preserve"> Number of students in line </t>
    </r>
    <r>
      <rPr>
        <b/>
        <sz val="12"/>
        <color theme="1"/>
        <rFont val="Calibri"/>
        <family val="2"/>
        <scheme val="minor"/>
      </rPr>
      <t>(A)</t>
    </r>
    <r>
      <rPr>
        <sz val="12"/>
        <color theme="1"/>
        <rFont val="Calibri"/>
        <family val="2"/>
        <scheme val="minor"/>
      </rPr>
      <t xml:space="preserve"> who had no financial need and who were awarded institutional non-need-based scholarship or grant aid (exclude those who were awarded athletic awards and tuition benefits)</t>
    </r>
  </si>
  <si>
    <r>
      <rPr>
        <b/>
        <sz val="12"/>
        <color theme="1"/>
        <rFont val="Calibri"/>
        <family val="2"/>
        <scheme val="minor"/>
      </rPr>
      <t>O.</t>
    </r>
    <r>
      <rPr>
        <sz val="12"/>
        <color theme="1"/>
        <rFont val="Calibri"/>
        <family val="2"/>
        <scheme val="minor"/>
      </rPr>
      <t xml:space="preserve"> Average dollar amount of institutional non-need-based scholarship and grant aid awarded to students in line </t>
    </r>
    <r>
      <rPr>
        <b/>
        <sz val="12"/>
        <color theme="1"/>
        <rFont val="Calibri"/>
        <family val="2"/>
        <scheme val="minor"/>
      </rPr>
      <t xml:space="preserve">(N) </t>
    </r>
  </si>
  <si>
    <r>
      <rPr>
        <b/>
        <sz val="12"/>
        <color theme="1"/>
        <rFont val="Calibri"/>
        <family val="2"/>
        <scheme val="minor"/>
      </rPr>
      <t>P.</t>
    </r>
    <r>
      <rPr>
        <sz val="12"/>
        <color theme="1"/>
        <rFont val="Calibri"/>
        <family val="2"/>
        <scheme val="minor"/>
      </rPr>
      <t xml:space="preserve"> Number of students in line </t>
    </r>
    <r>
      <rPr>
        <b/>
        <sz val="12"/>
        <color theme="1"/>
        <rFont val="Calibri"/>
        <family val="2"/>
        <scheme val="minor"/>
      </rPr>
      <t>(A)</t>
    </r>
    <r>
      <rPr>
        <sz val="12"/>
        <color theme="1"/>
        <rFont val="Calibri"/>
        <family val="2"/>
        <scheme val="minor"/>
      </rPr>
      <t xml:space="preserve"> who were awarded an instutional non-need-based athletic scholarship or grant</t>
    </r>
  </si>
  <si>
    <r>
      <rPr>
        <b/>
        <sz val="12"/>
        <color theme="1"/>
        <rFont val="Calibri"/>
        <family val="2"/>
        <scheme val="minor"/>
      </rPr>
      <t xml:space="preserve">Q. </t>
    </r>
    <r>
      <rPr>
        <sz val="12"/>
        <color theme="1"/>
        <rFont val="Calibri"/>
        <family val="2"/>
        <scheme val="minor"/>
      </rPr>
      <t>Average dollar amount of institutional non-need-based athletic scholarships and grants awarded to students in line</t>
    </r>
    <r>
      <rPr>
        <b/>
        <sz val="12"/>
        <color theme="1"/>
        <rFont val="Calibri"/>
        <family val="2"/>
        <scheme val="minor"/>
      </rPr>
      <t xml:space="preserve"> (P) </t>
    </r>
  </si>
  <si>
    <t xml:space="preserve">The graduates and loan types to include and exclude in order to fill out CDS H4 and CDS H5 are listed below: </t>
  </si>
  <si>
    <t xml:space="preserve">INCLUDE: </t>
  </si>
  <si>
    <t xml:space="preserve">✔️ 2023 undergraduate class = all students who started at your institution as first-time students and received a bachelor's degree between July 1, 2022 and June 30, 2023. </t>
  </si>
  <si>
    <t xml:space="preserve">✔️ Only loans made to students who borrowed while enrolled at your institution. </t>
  </si>
  <si>
    <t xml:space="preserve">✔️ Co-signed loans. </t>
  </si>
  <si>
    <t xml:space="preserve">EXCLUDE: </t>
  </si>
  <si>
    <t xml:space="preserve">➖ Students who transferred in. </t>
  </si>
  <si>
    <t xml:space="preserve">➖ Money borrowed at other institutions. </t>
  </si>
  <si>
    <t xml:space="preserve">➖ Parent loans. </t>
  </si>
  <si>
    <t xml:space="preserve">➖ Students who did not graduate or who graduated with another degree or certificate (but no bachelor's degree). </t>
  </si>
  <si>
    <t xml:space="preserve">➖ Any aid related to the CARES Act or unique to the COVID-19 pandemic. </t>
  </si>
  <si>
    <t>H4. 2023 Undergraduate Class</t>
  </si>
  <si>
    <t xml:space="preserve">Provide the number of students in the 2023 undergraduate class who started at your institution as first-time students and received a bachelor's degree between July 1, 2022 and June 30, 2023. Exclude students who transferred into your institution. </t>
  </si>
  <si>
    <t>H5. Number/Percent Borrowers and Average Borrowed Amount</t>
  </si>
  <si>
    <t xml:space="preserve">Provide the number and percent of students in class (defined in H4 above) borrowing from federal, non-federal, and any loan sources, and the average (or mean) amount borrowed in the table below. </t>
  </si>
  <si>
    <t xml:space="preserve">The "average per-undergraduate-borrower cumulative principal borrowed" is designed to provide better information about student borrowing from federal and nonfederal (institutional, state, commercial) sources. </t>
  </si>
  <si>
    <t xml:space="preserve">The numbers, percentages, and averages for each row should be based only on the loan source specific for the particular row. For example, the federal loans average (Row B) should only be the cumulative average of federal loans and the private loans average (Row E) should only the cumulative average of private loans. </t>
  </si>
  <si>
    <t>Source/Type of Loan</t>
  </si>
  <si>
    <t>Number in the class (defined in H4 above) who borrowed from the types of loans specific in the first column</t>
  </si>
  <si>
    <t xml:space="preserve">Percent of the class (defined above) who borrowed from the types of loans specified in the first column (nearest 1%) </t>
  </si>
  <si>
    <t>Average per-undergraduate-borrower cumulative principal borrowed from the types of loans specific in the first column (nearest $1)</t>
  </si>
  <si>
    <r>
      <rPr>
        <b/>
        <sz val="12"/>
        <color theme="1"/>
        <rFont val="Calibri"/>
        <family val="2"/>
        <scheme val="minor"/>
      </rPr>
      <t>A.</t>
    </r>
    <r>
      <rPr>
        <sz val="12"/>
        <color theme="1"/>
        <rFont val="Calibri"/>
        <family val="2"/>
        <scheme val="minor"/>
      </rPr>
      <t xml:space="preserve"> Any loan program: Federal Perkins, Federal Stafford Subsidized and Unsubsidized, institutional, state, private loans that your institution is aware of, etc. Include both Federal Direct Student Loans and Federal Family Education Loans. </t>
    </r>
  </si>
  <si>
    <r>
      <rPr>
        <b/>
        <sz val="12"/>
        <color theme="1"/>
        <rFont val="Calibri"/>
        <family val="2"/>
        <scheme val="minor"/>
      </rPr>
      <t>B.</t>
    </r>
    <r>
      <rPr>
        <sz val="12"/>
        <color theme="1"/>
        <rFont val="Calibri"/>
        <family val="2"/>
        <scheme val="minor"/>
      </rPr>
      <t xml:space="preserve"> Federal loan programs: Federal Perkins, Federal Stafford Subsidized and Unsubsidized. Include both Federal Direct Student Loans and Federal Family Education Loans. </t>
    </r>
  </si>
  <si>
    <r>
      <rPr>
        <b/>
        <sz val="12"/>
        <color theme="1"/>
        <rFont val="Calibri"/>
        <family val="2"/>
        <scheme val="minor"/>
      </rPr>
      <t>C.</t>
    </r>
    <r>
      <rPr>
        <sz val="12"/>
        <color theme="1"/>
        <rFont val="Calibri"/>
        <family val="2"/>
        <scheme val="minor"/>
      </rPr>
      <t xml:space="preserve"> Institutional loan program</t>
    </r>
  </si>
  <si>
    <r>
      <rPr>
        <b/>
        <sz val="12"/>
        <color theme="1"/>
        <rFont val="Calibri"/>
        <family val="2"/>
        <scheme val="minor"/>
      </rPr>
      <t xml:space="preserve">D. </t>
    </r>
    <r>
      <rPr>
        <sz val="12"/>
        <color theme="1"/>
        <rFont val="Calibri"/>
        <family val="2"/>
        <scheme val="minor"/>
      </rPr>
      <t>State loan programs</t>
    </r>
  </si>
  <si>
    <r>
      <rPr>
        <b/>
        <sz val="12"/>
        <color theme="1"/>
        <rFont val="Calibri"/>
        <family val="2"/>
        <scheme val="minor"/>
      </rPr>
      <t>E</t>
    </r>
    <r>
      <rPr>
        <sz val="12"/>
        <color theme="1"/>
        <rFont val="Calibri"/>
        <family val="2"/>
        <scheme val="minor"/>
      </rPr>
      <t>. Private student loans made by a bank or lender</t>
    </r>
  </si>
  <si>
    <t>H6. Aid to Undergraduate Degree-Seeking Nonresidents</t>
  </si>
  <si>
    <t>Report numbers and dollar amounts for the same academic year as checked in item H1.</t>
  </si>
  <si>
    <t xml:space="preserve">H1 Response: </t>
  </si>
  <si>
    <t xml:space="preserve">Indicate your instititution's policy regarding institutional scholarship and grant aid for undergraduate degree-seeking nonresidents: </t>
  </si>
  <si>
    <t xml:space="preserve">If institutional financial aid is available for undergraduate degree-seeking nonresidents, provide the number of undergraduate degree-seeking nonresidents who were awarded need-based or non-need-based aid: </t>
  </si>
  <si>
    <t xml:space="preserve">Average dollar amount of institutional financial aid awarded to undergraduate degree-seeking nonresidents: </t>
  </si>
  <si>
    <t xml:space="preserve">Total dollar amount of institutional financial aid awarded to undergraduate degree-seeking nonresidents: </t>
  </si>
  <si>
    <t>H7. Process for Nonresident First-Year Students</t>
  </si>
  <si>
    <t xml:space="preserve">Select all financial aid forms that nonresident first-year financial aid applicants must submit: </t>
  </si>
  <si>
    <t xml:space="preserve">Other: </t>
  </si>
  <si>
    <t>H8. Process for First-Year Students</t>
  </si>
  <si>
    <t xml:space="preserve">Select all financial aid forms domestic first-year financial aid applicants must submit: </t>
  </si>
  <si>
    <t>H9. Filing Dates for First-Year Students</t>
  </si>
  <si>
    <t>Does institution have a deadline for filing required financial aid forms for first-year students?</t>
  </si>
  <si>
    <t xml:space="preserve">Select "no" if there is no deadline and applications are processed on a rolling basis. </t>
  </si>
  <si>
    <t>Priority date for filing required financial aid forms: (MM/DD)</t>
  </si>
  <si>
    <t xml:space="preserve">Deadline for filing required financial aid forms: (MM/DD) </t>
  </si>
  <si>
    <t>H10. Notification Dates for First-Year Students</t>
  </si>
  <si>
    <t xml:space="preserve">Please enter the date for only one response below based on whether students are notified on a certain date or notified on a rolling basis. </t>
  </si>
  <si>
    <t xml:space="preserve">Students are notificed on or about (date): (MM/DD) </t>
  </si>
  <si>
    <t xml:space="preserve">Students are notified on a rolling basis starting (date): (MM/DD) </t>
  </si>
  <si>
    <t>H11. Reply Dates for First-Year Students</t>
  </si>
  <si>
    <t>Students must reply by (date): (MM/DD)</t>
  </si>
  <si>
    <t xml:space="preserve">or within (number) of weeks of notification: </t>
  </si>
  <si>
    <t xml:space="preserve">H12. Types of Aid Available - Loans </t>
  </si>
  <si>
    <t xml:space="preserve">Please select all types of aid available to undergraduates at your institution: </t>
  </si>
  <si>
    <t>Please specify:</t>
  </si>
  <si>
    <t>H13. Types of Aid Available - Need-Based Scholarships and Grants</t>
  </si>
  <si>
    <t>H14. Criteria Used in Awarding Institutional Aid</t>
  </si>
  <si>
    <r>
      <t xml:space="preserve">Please select all criteria used in </t>
    </r>
    <r>
      <rPr>
        <u/>
        <sz val="12"/>
        <color theme="1"/>
        <rFont val="Calibri (Body)"/>
      </rPr>
      <t>awarding non-need based institutional aid</t>
    </r>
    <r>
      <rPr>
        <sz val="12"/>
        <color theme="1"/>
        <rFont val="Calibri"/>
        <family val="2"/>
        <scheme val="minor"/>
      </rPr>
      <t xml:space="preserve">: </t>
    </r>
  </si>
  <si>
    <r>
      <t xml:space="preserve">Please select all criteria used in </t>
    </r>
    <r>
      <rPr>
        <u/>
        <sz val="12"/>
        <color theme="1"/>
        <rFont val="Calibri (Body)"/>
      </rPr>
      <t>awarding need-based institutional aid</t>
    </r>
    <r>
      <rPr>
        <sz val="12"/>
        <color theme="1"/>
        <rFont val="Calibri"/>
        <family val="2"/>
        <scheme val="minor"/>
      </rPr>
      <t xml:space="preserve">: </t>
    </r>
  </si>
  <si>
    <t>H15. Affordable Policies</t>
  </si>
  <si>
    <t xml:space="preserve">If your institution has recently implemented any major financial aid policy, program, or iniative to make your institution more affordable to incoming students such as replacing loans with grants, or waiving costs for families below a certain income level, please provide the details below: </t>
  </si>
  <si>
    <t>END OF SECTION H</t>
  </si>
  <si>
    <t>I. INSTRUCTIONAL FACULTY AND CLASS SIZE</t>
  </si>
  <si>
    <t>I1. Instructional Faculty by Category</t>
  </si>
  <si>
    <r>
      <rPr>
        <sz val="12"/>
        <color rgb="FF000000"/>
        <rFont val="Calibri"/>
        <family val="2"/>
        <scheme val="minor"/>
      </rPr>
      <t>Please report the number of instructional faculty members in each category for Fall 2023. Include faculty who are on your institution’s payroll on the census date your institution uses for IPEDS/AAUP.</t>
    </r>
    <r>
      <rPr>
        <b/>
        <sz val="12"/>
        <color rgb="FF000000"/>
        <rFont val="Calibri"/>
        <family val="2"/>
        <scheme val="minor"/>
      </rPr>
      <t xml:space="preserve">
</t>
    </r>
    <r>
      <rPr>
        <sz val="12"/>
        <color rgb="FF000000"/>
        <rFont val="Calibri"/>
        <family val="2"/>
        <scheme val="minor"/>
      </rPr>
      <t>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t>
    </r>
  </si>
  <si>
    <t>Full-Time</t>
  </si>
  <si>
    <t>Part-Time</t>
  </si>
  <si>
    <t>A. Instructional faculty in preclinical and clinical medicine, faculty who are not paid (e.g., those who donate their services or are in the military), or research-only faculty, post-doctoral fellows, or pre-doctoral fellows</t>
  </si>
  <si>
    <t>Exclude</t>
  </si>
  <si>
    <t>Include only if they teach one or more non-clinical credit courses</t>
  </si>
  <si>
    <t>B. Administrative officers with titles such as dean of students, librarian, registrar, coach, and the like, even though they may devote part of their time to classroom instruction and may have faculty status</t>
  </si>
  <si>
    <t>C. Other administrators/staff who teach one or more non-clinical credit courses even though they do not have faculty status</t>
  </si>
  <si>
    <t xml:space="preserve">Include  </t>
  </si>
  <si>
    <t>D. Undergraduate or graduate students who assist in the instruction of courses, but have titles such as teaching assistant, teaching fellow, and the like</t>
  </si>
  <si>
    <t>E. Faculty on sabbatical or leave with pay</t>
  </si>
  <si>
    <t>Include</t>
  </si>
  <si>
    <t>F. Faculty on leave without pay</t>
  </si>
  <si>
    <t>G. Replacement faculty for faculty on sabbatical leave or leave with pay</t>
  </si>
  <si>
    <r>
      <t>Full-time instructional faculty:</t>
    </r>
    <r>
      <rPr>
        <sz val="12"/>
        <color rgb="FF000000"/>
        <rFont val="Calibri"/>
        <family val="2"/>
        <scheme val="minor"/>
      </rPr>
      <t xml:space="preserve"> faculty employed on a full-time basis for instruction (including those with released time for research)</t>
    </r>
    <r>
      <rPr>
        <b/>
        <i/>
        <sz val="12"/>
        <color rgb="FF000000"/>
        <rFont val="Calibri"/>
        <family val="2"/>
        <scheme val="minor"/>
      </rPr>
      <t xml:space="preserve">. 
Part-time instructional faculty: </t>
    </r>
    <r>
      <rPr>
        <sz val="12"/>
        <color rgb="FF000000"/>
        <rFont val="Calibri"/>
        <family val="2"/>
        <scheme val="minor"/>
      </rPr>
      <t>Adjuncts and other instructors being paid solely for part-time classroom instruction. Also includes full-time faculty teaching less than two semesters, three quarters, two trimesters, or two four-month sessions. Employees who are not considered full-time instruction faculty but who teach one or more non-clinical credit courses may be counted as part-time faculty.</t>
    </r>
  </si>
  <si>
    <r>
      <t>Minority faculty</t>
    </r>
    <r>
      <rPr>
        <b/>
        <sz val="12"/>
        <color rgb="FF000000"/>
        <rFont val="Calibri"/>
        <family val="2"/>
        <scheme val="minor"/>
      </rPr>
      <t xml:space="preserve">: </t>
    </r>
    <r>
      <rPr>
        <sz val="12"/>
        <color rgb="FF000000"/>
        <rFont val="Calibri"/>
        <family val="2"/>
        <scheme val="minor"/>
      </rPr>
      <t xml:space="preserve">includes faculty who designate themselves as Black, non-Hispanic; American Indian or Alaska Native; Asian, Native Hawaiian or other Pacific Islander, or Hispanic. </t>
    </r>
    <r>
      <rPr>
        <b/>
        <i/>
        <sz val="12"/>
        <color rgb="FF000000"/>
        <rFont val="Calibri"/>
        <family val="2"/>
        <scheme val="minor"/>
      </rPr>
      <t xml:space="preserve">
Doctorate: </t>
    </r>
    <r>
      <rPr>
        <sz val="12"/>
        <color rgb="FF000000"/>
        <rFont val="Calibri"/>
        <family val="2"/>
        <scheme val="minor"/>
      </rPr>
      <t xml:space="preserve">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
    </r>
    <r>
      <rPr>
        <b/>
        <i/>
        <sz val="12"/>
        <color rgb="FF000000"/>
        <rFont val="Calibri"/>
        <family val="2"/>
        <scheme val="minor"/>
      </rPr>
      <t xml:space="preserve">
Terminal master’s degree: </t>
    </r>
    <r>
      <rPr>
        <sz val="12"/>
        <color rgb="FF000000"/>
        <rFont val="Calibri"/>
        <family val="2"/>
        <scheme val="minor"/>
      </rPr>
      <t>a master’s degree that is considered the highest degree in a field: example, M. Arch (in architecture) and MFA (master of fine arts in art or theater).</t>
    </r>
  </si>
  <si>
    <t>A. Total number of instructional faculty</t>
  </si>
  <si>
    <t>B. Total number who are members of minority groups</t>
  </si>
  <si>
    <t>C. Total number who are women</t>
  </si>
  <si>
    <t>D. Total number who are men</t>
  </si>
  <si>
    <t xml:space="preserve">E. Total number who are international (non-residents) </t>
  </si>
  <si>
    <t>F. Total number with docorate, or other terminal degrees</t>
  </si>
  <si>
    <t>G. Total number whose highest degree is a master's degree but not a terminal master's</t>
  </si>
  <si>
    <t>H. Total number whose highest degree is a bachelor's</t>
  </si>
  <si>
    <t>I. Total number whose highest degree is unknown or other</t>
  </si>
  <si>
    <t>J. Total number in stand-alone graduate/professional programs in which faculty teach virtually only graduate-level students</t>
  </si>
  <si>
    <t xml:space="preserve">NOTE: Rows F, G, H and I should equal row A. </t>
  </si>
  <si>
    <t>I2. Student to Faculty Ratio</t>
  </si>
  <si>
    <t xml:space="preserve">Report the Fall 2023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 level students. 
Do not count undergraduate or graduate student teaching assistants as faculty. 
</t>
  </si>
  <si>
    <t xml:space="preserve">Fall 2023 Student to Faculty Ratio: </t>
  </si>
  <si>
    <t xml:space="preserve">to </t>
  </si>
  <si>
    <t xml:space="preserve">Ratio is based on number of students: </t>
  </si>
  <si>
    <t xml:space="preserve">Ratio is based on number of faculty: </t>
  </si>
  <si>
    <t>I3. Undergraduate Class Size</t>
  </si>
  <si>
    <r>
      <t xml:space="preserve">In the table below, please report information about the size of classes and class sections offered in the Fall 2023 term.
</t>
    </r>
    <r>
      <rPr>
        <b/>
        <sz val="12"/>
        <color rgb="FF000000"/>
        <rFont val="Calibri"/>
        <family val="2"/>
        <scheme val="minor"/>
      </rPr>
      <t>Class Sections:</t>
    </r>
    <r>
      <rPr>
        <sz val="12"/>
        <color rgb="FF000000"/>
        <rFont val="Calibri"/>
        <family val="2"/>
        <scheme val="minor"/>
      </rPr>
      <t xml:space="preserve">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should be counted only once and should not be duplicated because of course catalog cross-listings.
</t>
    </r>
    <r>
      <rPr>
        <b/>
        <sz val="12"/>
        <color rgb="FF000000"/>
        <rFont val="Calibri"/>
        <family val="2"/>
        <scheme val="minor"/>
      </rPr>
      <t xml:space="preserve">Class Subsections:  </t>
    </r>
    <r>
      <rPr>
        <sz val="12"/>
        <color rgb="FF000000"/>
        <rFont val="Calibri"/>
        <family val="2"/>
        <scheme val="minor"/>
      </rPr>
      <t>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t>
    </r>
  </si>
  <si>
    <t xml:space="preserve">Using the above definitions, please report for each of the following class-size intervals the number of class sections and class subsections offered in Fall 2023. For example, a lecture class with 800 students who met at another time in 40 separate labs with 20 students should be counted once in the “100+” column in the class section column and 40 times under the “20-29” column of the class subsections table. </t>
  </si>
  <si>
    <t xml:space="preserve">Number of class sections with undergraduates enrolled -- 
Undergraduate Class Size (provide numbers) </t>
  </si>
  <si>
    <t>Class Sections</t>
  </si>
  <si>
    <t>Class Sub-Sections</t>
  </si>
  <si>
    <t xml:space="preserve">2 - 9 </t>
  </si>
  <si>
    <t>10 - 19</t>
  </si>
  <si>
    <t>20 - 29</t>
  </si>
  <si>
    <t>30 - 39</t>
  </si>
  <si>
    <t>40 - 49</t>
  </si>
  <si>
    <t>50 - 59</t>
  </si>
  <si>
    <t xml:space="preserve">100 + </t>
  </si>
  <si>
    <t>END OF SECTION I</t>
  </si>
  <si>
    <t>J. DISCIPLINARY AREAS of DEGREES CONFERRED</t>
  </si>
  <si>
    <t xml:space="preserve">Degrees conferred between July 1, 2022 and June 30, 2023. </t>
  </si>
  <si>
    <r>
      <t>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t>
    </r>
    <r>
      <rPr>
        <vertAlign val="superscript"/>
        <sz val="12"/>
        <color rgb="FF000000"/>
        <rFont val="Calibri"/>
        <family val="2"/>
        <scheme val="minor"/>
      </rPr>
      <t>st</t>
    </r>
    <r>
      <rPr>
        <sz val="12"/>
        <color rgb="FF000000"/>
        <rFont val="Calibri"/>
        <family val="2"/>
        <scheme val="minor"/>
      </rPr>
      <t xml:space="preserve"> and 2</t>
    </r>
    <r>
      <rPr>
        <vertAlign val="superscript"/>
        <sz val="12"/>
        <color rgb="FF000000"/>
        <rFont val="Calibri"/>
        <family val="2"/>
        <scheme val="minor"/>
      </rPr>
      <t>nd</t>
    </r>
    <r>
      <rPr>
        <sz val="12"/>
        <color rgb="FF000000"/>
        <rFont val="Calibri"/>
        <family val="2"/>
        <scheme val="minor"/>
      </rPr>
      <t xml:space="preserve"> majors for each CIP code as the numerator and the sum of the Grand Total by 1st Majors and the Grand Total by 2</t>
    </r>
    <r>
      <rPr>
        <vertAlign val="superscript"/>
        <sz val="12"/>
        <color rgb="FF000000"/>
        <rFont val="Calibri"/>
        <family val="2"/>
        <scheme val="minor"/>
      </rPr>
      <t>nd</t>
    </r>
    <r>
      <rPr>
        <sz val="12"/>
        <color rgb="FF000000"/>
        <rFont val="Calibri"/>
        <family val="2"/>
        <scheme val="minor"/>
      </rPr>
      <t xml:space="preserve"> major as the denominator. If you prefer, you can compute the percentages using 1</t>
    </r>
    <r>
      <rPr>
        <vertAlign val="superscript"/>
        <sz val="12"/>
        <color rgb="FF000000"/>
        <rFont val="Calibri"/>
        <family val="2"/>
        <scheme val="minor"/>
      </rPr>
      <t>st</t>
    </r>
    <r>
      <rPr>
        <sz val="12"/>
        <color rgb="FF000000"/>
        <rFont val="Calibri"/>
        <family val="2"/>
        <scheme val="minor"/>
      </rPr>
      <t xml:space="preserve"> majors only.</t>
    </r>
  </si>
  <si>
    <t>Category</t>
  </si>
  <si>
    <t>Diploma/ Certificates</t>
  </si>
  <si>
    <t>CIP 2020 Categories to Include</t>
  </si>
  <si>
    <t>Agriculture</t>
  </si>
  <si>
    <t>Natural resources and conservation</t>
  </si>
  <si>
    <t>Architecture</t>
  </si>
  <si>
    <t>Area, ethnic, and gender studies</t>
  </si>
  <si>
    <t>Communication/journalism</t>
  </si>
  <si>
    <t>Communication technologies</t>
  </si>
  <si>
    <t>Computer and information sciences</t>
  </si>
  <si>
    <t>Personal and culinary services</t>
  </si>
  <si>
    <t>Education</t>
  </si>
  <si>
    <t>Engineering</t>
  </si>
  <si>
    <t>Engineering technologies</t>
  </si>
  <si>
    <t>Foreign languages, literatures, and linguistics</t>
  </si>
  <si>
    <t>Family and consumer sciences</t>
  </si>
  <si>
    <t>Law/legal studies</t>
  </si>
  <si>
    <t>Liberal arts/general studies</t>
  </si>
  <si>
    <t>Library science</t>
  </si>
  <si>
    <t>Biological/life sciences</t>
  </si>
  <si>
    <t>Mathematics and statistics</t>
  </si>
  <si>
    <t>Military science and military technologies</t>
  </si>
  <si>
    <t>28 and 29</t>
  </si>
  <si>
    <t>Interdisciplinary studies</t>
  </si>
  <si>
    <t>Parks and recreation</t>
  </si>
  <si>
    <t>Philosophy and religious studies</t>
  </si>
  <si>
    <t>Theology and religious vocations</t>
  </si>
  <si>
    <t>Physical sciences</t>
  </si>
  <si>
    <t>Science technologies</t>
  </si>
  <si>
    <t>Psychology</t>
  </si>
  <si>
    <t>Homeland Security, law enforcement, firefighting, 
and protective services</t>
  </si>
  <si>
    <t>Public administration and social services</t>
  </si>
  <si>
    <t xml:space="preserve">Social sciences </t>
  </si>
  <si>
    <t>Construction trades</t>
  </si>
  <si>
    <t>Mechanic and repair technologies</t>
  </si>
  <si>
    <t>Precision production</t>
  </si>
  <si>
    <t>Transportation and materials moving</t>
  </si>
  <si>
    <t>Visual and performing arts</t>
  </si>
  <si>
    <t>Health professions and related programs</t>
  </si>
  <si>
    <t>Business/marketing</t>
  </si>
  <si>
    <t>END OF SECTION J</t>
  </si>
  <si>
    <t>COMMON DATA SET DEFINITIONS</t>
  </si>
  <si>
    <t>All definitions related to the financial aid section appear at the end of the Definitions document.</t>
  </si>
  <si>
    <t xml:space="preserve">Items preceded by an asterisk (*) represent definitions agreed to among publishers which do not appear on the CDS document but may be present on individual publishers’ surveys. </t>
  </si>
  <si>
    <t xml:space="preserve">Additional guidance for some terms, particularly those common with the IPEDS survey, may be found here: </t>
  </si>
  <si>
    <t>https://surveys.nces.ed.gov/ipeds/public/glossary</t>
  </si>
  <si>
    <r>
      <t xml:space="preserve">*Academic advisement: </t>
    </r>
    <r>
      <rPr>
        <sz val="12"/>
        <color rgb="FF000000"/>
        <rFont val="Calibri"/>
        <family val="2"/>
        <scheme val="minor"/>
      </rPr>
      <t>Plan under which each student is assigned to a faculty member or a trained adviser, who, through regular meetings, helps the student plan and implement immediate and long-term academic and vocational goals.</t>
    </r>
  </si>
  <si>
    <r>
      <t xml:space="preserve">Accelerated program: </t>
    </r>
    <r>
      <rPr>
        <sz val="12"/>
        <color rgb="FF000000"/>
        <rFont val="Calibri"/>
        <family val="2"/>
        <scheme val="minor"/>
      </rPr>
      <t>Completion of a college program of study in fewer than the usual number of years, most often by attending summer sessions and carrying extra courses during the regular academic term</t>
    </r>
    <r>
      <rPr>
        <b/>
        <sz val="12"/>
        <color rgb="FF000000"/>
        <rFont val="Calibri"/>
        <family val="2"/>
        <scheme val="minor"/>
      </rPr>
      <t>.</t>
    </r>
  </si>
  <si>
    <r>
      <t xml:space="preserve">Admitted student: </t>
    </r>
    <r>
      <rPr>
        <sz val="12"/>
        <color rgb="FF000000"/>
        <rFont val="Calibri"/>
        <family val="2"/>
        <scheme val="minor"/>
      </rPr>
      <t>Applicant who is offered admission to a degree-granting program</t>
    </r>
    <r>
      <rPr>
        <b/>
        <sz val="12"/>
        <color rgb="FF000000"/>
        <rFont val="Calibri"/>
        <family val="2"/>
        <scheme val="minor"/>
      </rPr>
      <t xml:space="preserve"> </t>
    </r>
    <r>
      <rPr>
        <sz val="12"/>
        <color rgb="FF000000"/>
        <rFont val="Calibri"/>
        <family val="2"/>
        <scheme val="minor"/>
      </rPr>
      <t>at your institution.</t>
    </r>
  </si>
  <si>
    <r>
      <t xml:space="preserve">*Adult student services: </t>
    </r>
    <r>
      <rPr>
        <sz val="12"/>
        <color rgb="FF000000"/>
        <rFont val="Calibri"/>
        <family val="2"/>
        <scheme val="minor"/>
      </rPr>
      <t>Admission assistance, support, orientation, and other services expressly for adults who have started college for the first time, or who are re-entering after a lapse of a few years.</t>
    </r>
  </si>
  <si>
    <r>
      <t xml:space="preserve">American Indian or Alaska Native: </t>
    </r>
    <r>
      <rPr>
        <sz val="12"/>
        <color theme="1"/>
        <rFont val="Calibri"/>
        <family val="2"/>
        <scheme val="minor"/>
      </rPr>
      <t>A person having origins in any of the original peoples of North and South America (including Central America) and maintaining tribal affiliation or community attachment.</t>
    </r>
  </si>
  <si>
    <r>
      <t xml:space="preserve">Applicant (first-time, first year): </t>
    </r>
    <r>
      <rPr>
        <sz val="12"/>
        <color rgb="FF000000"/>
        <rFont val="Calibri"/>
        <family val="2"/>
        <scheme val="minor"/>
      </rPr>
      <t>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t>
    </r>
  </si>
  <si>
    <r>
      <t xml:space="preserve">Application fee: </t>
    </r>
    <r>
      <rPr>
        <sz val="12"/>
        <color rgb="FF000000"/>
        <rFont val="Calibri"/>
        <family val="2"/>
        <scheme val="minor"/>
      </rPr>
      <t xml:space="preserve">That amount of money that an institution charges for processing a student’s application for acceptance. This amount is </t>
    </r>
    <r>
      <rPr>
        <i/>
        <sz val="12"/>
        <color rgb="FF000000"/>
        <rFont val="Calibri"/>
        <family val="2"/>
        <scheme val="minor"/>
      </rPr>
      <t xml:space="preserve">not </t>
    </r>
    <r>
      <rPr>
        <sz val="12"/>
        <color rgb="FF000000"/>
        <rFont val="Calibri"/>
        <family val="2"/>
        <scheme val="minor"/>
      </rPr>
      <t>creditable toward tuition and required fees, nor is it refundable if the student is not admitted to the institution.</t>
    </r>
  </si>
  <si>
    <r>
      <t>Asian:</t>
    </r>
    <r>
      <rPr>
        <i/>
        <sz val="12"/>
        <color rgb="FF000000"/>
        <rFont val="Calibri"/>
        <family val="2"/>
        <scheme val="minor"/>
      </rPr>
      <t xml:space="preserve"> </t>
    </r>
    <r>
      <rPr>
        <sz val="12"/>
        <color rgb="FF000000"/>
        <rFont val="Calibri"/>
        <family val="2"/>
        <scheme val="minor"/>
      </rPr>
      <t>A person having origins in any of the original peoples of the Far East, Southeast Asia, or the Indian subcontinent, including, for example, Cambodia, China, India, Japan, Korea, Malaysia, Pakistan, the Philippine Islands, Thailand, and Vietnam.</t>
    </r>
  </si>
  <si>
    <r>
      <t xml:space="preserve">Associate degree: </t>
    </r>
    <r>
      <rPr>
        <sz val="12"/>
        <color rgb="FF000000"/>
        <rFont val="Calibri"/>
        <family val="2"/>
        <scheme val="minor"/>
      </rPr>
      <t>An award that normally requires at least two but less than four years of full-time equivalent college work.</t>
    </r>
  </si>
  <si>
    <r>
      <t xml:space="preserve">Bachelor’s degree: </t>
    </r>
    <r>
      <rPr>
        <sz val="12"/>
        <color rgb="FF000000"/>
        <rFont val="Calibri"/>
        <family val="2"/>
        <scheme val="minor"/>
      </rPr>
      <t xml:space="preserve">An award (baccalaureate or equivalent degree, as determined by the Secretary of the U.S. Department of Education) that normally requires at least four years but </t>
    </r>
    <r>
      <rPr>
        <i/>
        <sz val="12"/>
        <color rgb="FF000000"/>
        <rFont val="Calibri"/>
        <family val="2"/>
        <scheme val="minor"/>
      </rPr>
      <t>not</t>
    </r>
    <r>
      <rPr>
        <sz val="12"/>
        <color rgb="FF000000"/>
        <rFont val="Calibri"/>
        <family val="2"/>
        <scheme val="minor"/>
      </rPr>
      <t xml:space="preserve">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t>
    </r>
  </si>
  <si>
    <r>
      <t>Black or African American</t>
    </r>
    <r>
      <rPr>
        <i/>
        <sz val="12"/>
        <color rgb="FF000000"/>
        <rFont val="Calibri"/>
        <family val="2"/>
        <scheme val="minor"/>
      </rPr>
      <t xml:space="preserve">: </t>
    </r>
    <r>
      <rPr>
        <sz val="12"/>
        <color rgb="FF000000"/>
        <rFont val="Calibri"/>
        <family val="2"/>
        <scheme val="minor"/>
      </rPr>
      <t>A person having origins in any of the black racial groups of Africa.</t>
    </r>
  </si>
  <si>
    <r>
      <t xml:space="preserve">Board (charges): </t>
    </r>
    <r>
      <rPr>
        <sz val="12"/>
        <color rgb="FF000000"/>
        <rFont val="Calibri"/>
        <family val="2"/>
        <scheme val="minor"/>
      </rPr>
      <t>Assume average cost for 19 meals per week or the maximum meal plan.</t>
    </r>
  </si>
  <si>
    <r>
      <t xml:space="preserve">Books and supplies (costs): </t>
    </r>
    <r>
      <rPr>
        <sz val="12"/>
        <color rgb="FF000000"/>
        <rFont val="Calibri"/>
        <family val="2"/>
        <scheme val="minor"/>
      </rPr>
      <t>Average cost of books and supplies. Do not include unusual costs for special groups of students (e.g., engineering or art majors), unless they constitute the majority of students at your institution.</t>
    </r>
  </si>
  <si>
    <r>
      <t xml:space="preserve">Calendar system: </t>
    </r>
    <r>
      <rPr>
        <sz val="12"/>
        <color rgb="FF000000"/>
        <rFont val="Calibri"/>
        <family val="2"/>
        <scheme val="minor"/>
      </rPr>
      <t>The method by which an institution structures most of its courses for the academic year.</t>
    </r>
  </si>
  <si>
    <r>
      <t>Campus Ministry:</t>
    </r>
    <r>
      <rPr>
        <sz val="12"/>
        <color theme="1"/>
        <rFont val="Calibri"/>
        <family val="2"/>
        <scheme val="minor"/>
      </rPr>
      <t xml:space="preserve"> Religious student organizations (denominational or nondenominational) devoted to fostering religious life on college campuses. May also refer to Campus Crusade for Christ, an interdenominational Christian organization.</t>
    </r>
  </si>
  <si>
    <r>
      <t xml:space="preserve">*Career and placement services: </t>
    </r>
    <r>
      <rPr>
        <sz val="12"/>
        <color rgb="FF000000"/>
        <rFont val="Calibri"/>
        <family val="2"/>
        <scheme val="minor"/>
      </rPr>
      <t>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t>
    </r>
  </si>
  <si>
    <r>
      <t xml:space="preserve">Carnegie units: </t>
    </r>
    <r>
      <rPr>
        <sz val="12"/>
        <color rgb="FF000000"/>
        <rFont val="Calibri"/>
        <family val="2"/>
        <scheme val="minor"/>
      </rPr>
      <t>One year of study or the equivalent in a secondary school subject.</t>
    </r>
  </si>
  <si>
    <r>
      <t xml:space="preserve">Certificate: </t>
    </r>
    <r>
      <rPr>
        <sz val="12"/>
        <color rgb="FF000000"/>
        <rFont val="Calibri"/>
        <family val="2"/>
        <scheme val="minor"/>
      </rPr>
      <t xml:space="preserve">See </t>
    </r>
    <r>
      <rPr>
        <b/>
        <sz val="12"/>
        <color rgb="FF000000"/>
        <rFont val="Calibri"/>
        <family val="2"/>
        <scheme val="minor"/>
      </rPr>
      <t>Postsecondary award, certificate, or diploma.</t>
    </r>
  </si>
  <si>
    <r>
      <t xml:space="preserve">Class rank: </t>
    </r>
    <r>
      <rPr>
        <sz val="12"/>
        <color rgb="FF000000"/>
        <rFont val="Calibri"/>
        <family val="2"/>
        <scheme val="minor"/>
      </rPr>
      <t>The relative numerical position of a student in his or her graduating class, calculated by the high school on the basis of grade-point average, whether weighted or unweighted.</t>
    </r>
  </si>
  <si>
    <r>
      <t xml:space="preserve">College-preparatory program: </t>
    </r>
    <r>
      <rPr>
        <sz val="12"/>
        <color rgb="FF000000"/>
        <rFont val="Calibri"/>
        <family val="2"/>
        <scheme val="minor"/>
      </rPr>
      <t xml:space="preserve">Courses in academic subjects (English, history and social studies, foreign languages, mathematics, science, and the arts) that stress preparation for college or university study. </t>
    </r>
  </si>
  <si>
    <r>
      <t xml:space="preserve">Common Application: </t>
    </r>
    <r>
      <rPr>
        <sz val="12"/>
        <color rgb="FF000000"/>
        <rFont val="Calibri"/>
        <family val="2"/>
        <scheme val="minor"/>
      </rPr>
      <t xml:space="preserve">The standard application form distributed by the National Association of Secondary School Principals for a large number of private colleges who are members of the Common Application Group. </t>
    </r>
  </si>
  <si>
    <r>
      <t xml:space="preserve">*Community service program: </t>
    </r>
    <r>
      <rPr>
        <sz val="12"/>
        <color rgb="FF000000"/>
        <rFont val="Calibri"/>
        <family val="2"/>
        <scheme val="minor"/>
      </rPr>
      <t>Referral center for students wishing to perform volunteer work in the community or participate in volunteer activities coordinated by academic departments.</t>
    </r>
  </si>
  <si>
    <r>
      <t xml:space="preserve">Commuter: </t>
    </r>
    <r>
      <rPr>
        <sz val="12"/>
        <color rgb="FF000000"/>
        <rFont val="Calibri"/>
        <family val="2"/>
        <scheme val="minor"/>
      </rPr>
      <t xml:space="preserve">A student who lives off campus in housing that is not owned by, operated by, or affiliated with the college. This category includes students who commute from home and students who have moved to the area to attend college. </t>
    </r>
  </si>
  <si>
    <r>
      <t xml:space="preserve">Comprehensive transition and postsecondary program for students with intellectual disabilities: </t>
    </r>
    <r>
      <rPr>
        <sz val="12"/>
        <color rgb="FF000000"/>
        <rFont val="Calibri"/>
        <family val="2"/>
        <scheme val="minor"/>
      </rPr>
      <t>Programs designed to support postsecondary students with intellectual disabilities obtain instruction in academic, career and technical, and independent living  subjects in preparation for employment.</t>
    </r>
  </si>
  <si>
    <r>
      <t xml:space="preserve">Clock hour: </t>
    </r>
    <r>
      <rPr>
        <sz val="12"/>
        <color rgb="FF000000"/>
        <rFont val="Calibri"/>
        <family val="2"/>
        <scheme val="minor"/>
      </rPr>
      <t>A unit of measure that represents an hour of scheduled instruction given to students. Also referred to as contact hour.</t>
    </r>
  </si>
  <si>
    <r>
      <t xml:space="preserve">Continuous basis (for program enrollment): </t>
    </r>
    <r>
      <rPr>
        <sz val="12"/>
        <color rgb="FF000000"/>
        <rFont val="Calibri"/>
        <family val="2"/>
        <scheme val="minor"/>
      </rPr>
      <t>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t>
    </r>
  </si>
  <si>
    <r>
      <t xml:space="preserve">Cooperative education program: </t>
    </r>
    <r>
      <rPr>
        <sz val="12"/>
        <color rgb="FF000000"/>
        <rFont val="Calibri"/>
        <family val="2"/>
        <scheme val="minor"/>
      </rPr>
      <t>A program that provides for alternate class attendance and employment in business, industry, or government.</t>
    </r>
  </si>
  <si>
    <r>
      <t xml:space="preserve">Cooperative housing: </t>
    </r>
    <r>
      <rPr>
        <sz val="12"/>
        <color rgb="FF000000"/>
        <rFont val="Calibri"/>
        <family val="2"/>
        <scheme val="minor"/>
      </rPr>
      <t>College-owned, -operated, or -affiliated housing in which students share food and housing expenses and participate in household chores to reduce living expenses.</t>
    </r>
  </si>
  <si>
    <r>
      <t xml:space="preserve">*Counseling service: </t>
    </r>
    <r>
      <rPr>
        <sz val="12"/>
        <color rgb="FF000000"/>
        <rFont val="Calibri"/>
        <family val="2"/>
        <scheme val="minor"/>
      </rPr>
      <t>Activities designed to assist students in making plans and decisions related to their education, career, or personal development.</t>
    </r>
  </si>
  <si>
    <r>
      <t xml:space="preserve">Credit: </t>
    </r>
    <r>
      <rPr>
        <sz val="12"/>
        <color rgb="FF000000"/>
        <rFont val="Calibri"/>
        <family val="2"/>
        <scheme val="minor"/>
      </rPr>
      <t>Recognition of attendance or performance in an instructional activity (course or program) that can be applied by a recipient toward the requirements for a degree, diploma, certificate, or recognized postsecondary credential.</t>
    </r>
  </si>
  <si>
    <r>
      <t xml:space="preserve">Credit course: </t>
    </r>
    <r>
      <rPr>
        <sz val="12"/>
        <color rgb="FF000000"/>
        <rFont val="Calibri"/>
        <family val="2"/>
        <scheme val="minor"/>
      </rPr>
      <t>A course that, if successfully completed, can be applied toward the number of courses required for achieving a degree, diploma, certificate, or other recognized postsecondary credential.</t>
    </r>
  </si>
  <si>
    <r>
      <t xml:space="preserve">Credit hour: </t>
    </r>
    <r>
      <rPr>
        <sz val="12"/>
        <color rgb="FF000000"/>
        <rFont val="Calibri"/>
        <family val="2"/>
        <scheme val="minor"/>
      </rPr>
      <t>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recognized postsecondary credential.</t>
    </r>
  </si>
  <si>
    <r>
      <t xml:space="preserve">Cross-registration: </t>
    </r>
    <r>
      <rPr>
        <sz val="12"/>
        <color rgb="FF000000"/>
        <rFont val="Calibri"/>
        <family val="2"/>
        <scheme val="minor"/>
      </rPr>
      <t>A system whereby students enrolled at one institution may take courses at another institution without having to apply to the second institution.</t>
    </r>
  </si>
  <si>
    <r>
      <t xml:space="preserve">Deferred admission: </t>
    </r>
    <r>
      <rPr>
        <sz val="12"/>
        <color rgb="FF000000"/>
        <rFont val="Calibri"/>
        <family val="2"/>
        <scheme val="minor"/>
      </rPr>
      <t>The practice of permitting admitted students to postpone enrollment, usually for a period of one academic term or one year.</t>
    </r>
  </si>
  <si>
    <r>
      <t xml:space="preserve">Degree: </t>
    </r>
    <r>
      <rPr>
        <sz val="12"/>
        <color rgb="FF000000"/>
        <rFont val="Calibri"/>
        <family val="2"/>
        <scheme val="minor"/>
      </rPr>
      <t>An award conferred by a college, university, or other postsecondary education institution as official recognition for the successful completion of a program of studies.</t>
    </r>
  </si>
  <si>
    <r>
      <t xml:space="preserve">Degree-seeking students: </t>
    </r>
    <r>
      <rPr>
        <sz val="12"/>
        <color rgb="FF000000"/>
        <rFont val="Calibri"/>
        <family val="2"/>
        <scheme val="minor"/>
      </rPr>
      <t>Students enrolled in courses for credit who are recognized by the institution as seeking a degree or recognized postsecondary credential. At the undergraduate level, this is intended to include students enrolled in vocational or occupational programs.</t>
    </r>
  </si>
  <si>
    <r>
      <t xml:space="preserve">Differs by program (calendar system): </t>
    </r>
    <r>
      <rPr>
        <sz val="12"/>
        <color rgb="FF000000"/>
        <rFont val="Calibri"/>
        <family val="2"/>
        <scheme val="minor"/>
      </rPr>
      <t>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t>
    </r>
  </si>
  <si>
    <r>
      <t xml:space="preserve">Diploma: </t>
    </r>
    <r>
      <rPr>
        <sz val="12"/>
        <color rgb="FF000000"/>
        <rFont val="Calibri"/>
        <family val="2"/>
        <scheme val="minor"/>
      </rPr>
      <t xml:space="preserve">See </t>
    </r>
    <r>
      <rPr>
        <b/>
        <sz val="12"/>
        <color rgb="FF000000"/>
        <rFont val="Calibri"/>
        <family val="2"/>
        <scheme val="minor"/>
      </rPr>
      <t>Postsecondary award, certificate, or diploma.</t>
    </r>
  </si>
  <si>
    <r>
      <t xml:space="preserve">Distance learning: </t>
    </r>
    <r>
      <rPr>
        <sz val="12"/>
        <color rgb="FF000000"/>
        <rFont val="Calibri"/>
        <family val="2"/>
        <scheme val="minor"/>
      </rPr>
      <t>An option for earning course credit at off-campus locations via cable television, internet, satellite classes, videotapes, correspondence courses, or other means.</t>
    </r>
  </si>
  <si>
    <r>
      <t>Doctor’s degree-research/scholarship</t>
    </r>
    <r>
      <rPr>
        <sz val="12"/>
        <color theme="1"/>
        <rFont val="Calibri"/>
        <family val="2"/>
        <scheme val="minor"/>
      </rPr>
      <t>: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t>
    </r>
  </si>
  <si>
    <r>
      <t>Doctor’s degree-professional practice</t>
    </r>
    <r>
      <rPr>
        <sz val="12"/>
        <color theme="1"/>
        <rFont val="Calibri"/>
        <family val="2"/>
        <scheme val="minor"/>
      </rPr>
      <t>: 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t>
    </r>
  </si>
  <si>
    <r>
      <t>Doctor’s degree-other</t>
    </r>
    <r>
      <rPr>
        <sz val="12"/>
        <color theme="1"/>
        <rFont val="Calibri"/>
        <family val="2"/>
        <scheme val="minor"/>
      </rPr>
      <t>: A doctor’s degree that does not meet the definition of a doctor’s degree - research/scholarship or a doctor’s degree - professional practice.</t>
    </r>
  </si>
  <si>
    <r>
      <t xml:space="preserve">Double major: </t>
    </r>
    <r>
      <rPr>
        <sz val="12"/>
        <color rgb="FF000000"/>
        <rFont val="Calibri"/>
        <family val="2"/>
        <scheme val="minor"/>
      </rPr>
      <t>Program in which students may complete two undergraduate programs of study simultaneously.</t>
    </r>
  </si>
  <si>
    <r>
      <t xml:space="preserve">Dual enrollment: </t>
    </r>
    <r>
      <rPr>
        <sz val="12"/>
        <color rgb="FF000000"/>
        <rFont val="Calibri"/>
        <family val="2"/>
        <scheme val="minor"/>
      </rPr>
      <t>A program through which high school students may enroll in college courses while still enrolled in high school. Students are not required to apply for admission to the college in order to participate.</t>
    </r>
  </si>
  <si>
    <r>
      <t xml:space="preserve">Early action plan: </t>
    </r>
    <r>
      <rPr>
        <sz val="12"/>
        <color rgb="FF000000"/>
        <rFont val="Calibri"/>
        <family val="2"/>
        <scheme val="minor"/>
      </rPr>
      <t>An admission plan that allows students to apply and be notified of an admission decision well in advance of the regular notification dates. If admitted, the candidate is not committed to enroll; the student may reply to the offer under the college’s regular reply policy.</t>
    </r>
  </si>
  <si>
    <r>
      <t xml:space="preserve">Early admission: </t>
    </r>
    <r>
      <rPr>
        <sz val="12"/>
        <color rgb="FF000000"/>
        <rFont val="Calibri"/>
        <family val="2"/>
        <scheme val="minor"/>
      </rPr>
      <t>A policy under which students who have not completed high school are admitted and enroll full time in college, usually after completion of their junior year.</t>
    </r>
  </si>
  <si>
    <r>
      <t xml:space="preserve">Early decision plan: </t>
    </r>
    <r>
      <rPr>
        <sz val="12"/>
        <color rgb="FF000000"/>
        <rFont val="Calibri"/>
        <family val="2"/>
        <scheme val="minor"/>
      </rPr>
      <t>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t>
    </r>
  </si>
  <si>
    <r>
      <t xml:space="preserve">English as a Second Language (ESL): </t>
    </r>
    <r>
      <rPr>
        <sz val="12"/>
        <color rgb="FF000000"/>
        <rFont val="Calibri"/>
        <family val="2"/>
        <scheme val="minor"/>
      </rPr>
      <t>A course of study designed specifically for students whose native language is not English.</t>
    </r>
  </si>
  <si>
    <r>
      <t xml:space="preserve">Exchange student program-domestic: </t>
    </r>
    <r>
      <rPr>
        <sz val="12"/>
        <color rgb="FF000000"/>
        <rFont val="Calibri"/>
        <family val="2"/>
        <scheme val="minor"/>
      </rPr>
      <t>Any arrangement between a student and a college that permits study for a semester or more at another college</t>
    </r>
    <r>
      <rPr>
        <b/>
        <sz val="12"/>
        <color rgb="FF000000"/>
        <rFont val="Calibri"/>
        <family val="2"/>
        <scheme val="minor"/>
      </rPr>
      <t xml:space="preserve"> in the United States </t>
    </r>
    <r>
      <rPr>
        <sz val="12"/>
        <color rgb="FF000000"/>
        <rFont val="Calibri"/>
        <family val="2"/>
        <scheme val="minor"/>
      </rPr>
      <t xml:space="preserve">without extending the amount of time required for a degree. </t>
    </r>
    <r>
      <rPr>
        <b/>
        <sz val="12"/>
        <color rgb="FF000000"/>
        <rFont val="Calibri"/>
        <family val="2"/>
        <scheme val="minor"/>
      </rPr>
      <t>See also Study abroad</t>
    </r>
    <r>
      <rPr>
        <sz val="12"/>
        <color rgb="FF000000"/>
        <rFont val="Calibri"/>
        <family val="2"/>
        <scheme val="minor"/>
      </rPr>
      <t>.</t>
    </r>
  </si>
  <si>
    <r>
      <t>External degree program:</t>
    </r>
    <r>
      <rPr>
        <sz val="12"/>
        <color rgb="FF000000"/>
        <rFont val="Calibri"/>
        <family val="2"/>
        <scheme val="minor"/>
      </rPr>
      <t xml:space="preserve"> A program of study in which students earn credits toward a degree through independent study, college courses, proficiency examinations, and personal experience. External degree programs require minimal or no classroom attendance.</t>
    </r>
  </si>
  <si>
    <r>
      <t xml:space="preserve">Extracurricular activities (as admission factor): </t>
    </r>
    <r>
      <rPr>
        <sz val="12"/>
        <color rgb="FF000000"/>
        <rFont val="Calibri"/>
        <family val="2"/>
        <scheme val="minor"/>
      </rPr>
      <t>Special consideration in the admissions process given for participation in both school and nonschool-related activities of interest to the college, such as clubs, hobbies, student government, athletics, performing arts, etc.</t>
    </r>
  </si>
  <si>
    <r>
      <t xml:space="preserve">First-time student: </t>
    </r>
    <r>
      <rPr>
        <sz val="12"/>
        <color rgb="FF000000"/>
        <rFont val="Calibri"/>
        <family val="2"/>
        <scheme val="minor"/>
      </rPr>
      <t>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t>
    </r>
  </si>
  <si>
    <r>
      <t xml:space="preserve">First-time, first-year student: </t>
    </r>
    <r>
      <rPr>
        <sz val="12"/>
        <color rgb="FF000000"/>
        <rFont val="Calibri"/>
        <family val="2"/>
        <scheme val="minor"/>
      </rPr>
      <t>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t>
    </r>
  </si>
  <si>
    <r>
      <t xml:space="preserve">First-year student: </t>
    </r>
    <r>
      <rPr>
        <sz val="12"/>
        <color rgb="FF000000"/>
        <rFont val="Calibri"/>
        <family val="2"/>
        <scheme val="minor"/>
      </rPr>
      <t>A student who has completed less than the equivalent of 1 full year of undergraduate work; that is, less than 30 semester hours (in a 120-hour degree program) or less than 900 clock hours.</t>
    </r>
  </si>
  <si>
    <r>
      <t xml:space="preserve">*New student orientation: </t>
    </r>
    <r>
      <rPr>
        <sz val="12"/>
        <color rgb="FF000000"/>
        <rFont val="Calibri"/>
        <family val="2"/>
        <scheme val="minor"/>
      </rPr>
      <t>Orientation addressing the academic, social, emotional, and intellectual issues involved in beginning college. May be a few hours or a few days in length; at some colleges, there is a fee.</t>
    </r>
  </si>
  <si>
    <r>
      <t xml:space="preserve">Full-time student (undergraduate): </t>
    </r>
    <r>
      <rPr>
        <sz val="12"/>
        <color rgb="FF000000"/>
        <rFont val="Calibri"/>
        <family val="2"/>
        <scheme val="minor"/>
      </rPr>
      <t>A student enrolled for 12 or more semester credits, 12 or more quarter credits, or 24 or more clock hours a week each term.</t>
    </r>
  </si>
  <si>
    <r>
      <t xml:space="preserve">Geographical residence (as admission factor): </t>
    </r>
    <r>
      <rPr>
        <sz val="12"/>
        <color rgb="FF000000"/>
        <rFont val="Calibri"/>
        <family val="2"/>
        <scheme val="minor"/>
      </rPr>
      <t>Special consideration in the admission process given to students from a particular region, state, or country of residence.</t>
    </r>
  </si>
  <si>
    <r>
      <t xml:space="preserve">Grade-point average (academic high school GPA): </t>
    </r>
    <r>
      <rPr>
        <sz val="12"/>
        <color rgb="FF000000"/>
        <rFont val="Calibri"/>
        <family val="2"/>
        <scheme val="minor"/>
      </rPr>
      <t>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t>
    </r>
  </si>
  <si>
    <r>
      <t xml:space="preserve">Graduate student: </t>
    </r>
    <r>
      <rPr>
        <sz val="12"/>
        <color rgb="FF000000"/>
        <rFont val="Calibri"/>
        <family val="2"/>
        <scheme val="minor"/>
      </rPr>
      <t>A student who holds a bachelor’s or equivalent, and is taking courses at the post-baccalaureate level.</t>
    </r>
  </si>
  <si>
    <r>
      <t xml:space="preserve">*Health services: </t>
    </r>
    <r>
      <rPr>
        <sz val="12"/>
        <color rgb="FF000000"/>
        <rFont val="Calibri"/>
        <family val="2"/>
        <scheme val="minor"/>
      </rPr>
      <t>Free or low cost on-campus primary and preventive health care available to students.</t>
    </r>
  </si>
  <si>
    <r>
      <t xml:space="preserve">High school diploma or recognized equivalent: </t>
    </r>
    <r>
      <rPr>
        <sz val="12"/>
        <color rgb="FF000000"/>
        <rFont val="Calibri"/>
        <family val="2"/>
        <scheme val="minor"/>
      </rPr>
      <t>A document certifying the successful completion of a prescribed secondary school program of studies, or the attainment of satisfactory scores on the Tests of General Educational Development (GED), or another state-specified examination.</t>
    </r>
  </si>
  <si>
    <r>
      <t>Hispanic or Latino:</t>
    </r>
    <r>
      <rPr>
        <i/>
        <sz val="12"/>
        <color rgb="FF000000"/>
        <rFont val="Calibri"/>
        <family val="2"/>
        <scheme val="minor"/>
      </rPr>
      <t xml:space="preserve"> </t>
    </r>
    <r>
      <rPr>
        <sz val="12"/>
        <color rgb="FF000000"/>
        <rFont val="Calibri"/>
        <family val="2"/>
        <scheme val="minor"/>
      </rPr>
      <t>A person of Mexican, Puerto Rican, Cuban, South or Central American, or other Spanish culture or origin, regardless of race.</t>
    </r>
  </si>
  <si>
    <r>
      <t>Honors program:</t>
    </r>
    <r>
      <rPr>
        <sz val="12"/>
        <color rgb="FF000000"/>
        <rFont val="Calibri"/>
        <family val="2"/>
        <scheme val="minor"/>
      </rPr>
      <t xml:space="preserve"> Any special program for very able students offering the opportunity for educational enrichment, independent study, acceleration, or some combination of these.</t>
    </r>
    <r>
      <rPr>
        <b/>
        <sz val="12"/>
        <color rgb="FF000000"/>
        <rFont val="Calibri"/>
        <family val="2"/>
        <scheme val="minor"/>
      </rPr>
      <t xml:space="preserve"> </t>
    </r>
  </si>
  <si>
    <r>
      <t xml:space="preserve">Independent study: </t>
    </r>
    <r>
      <rPr>
        <sz val="12"/>
        <color rgb="FF000000"/>
        <rFont val="Calibri"/>
        <family val="2"/>
        <scheme val="minor"/>
      </rPr>
      <t>Academic work chosen or designed by the student with the approval of the department concerned, under an instructor’s supervision, and usually undertaken outside of the regular classroom structure.</t>
    </r>
  </si>
  <si>
    <r>
      <t xml:space="preserve">In-state tuition: </t>
    </r>
    <r>
      <rPr>
        <sz val="12"/>
        <color rgb="FF000000"/>
        <rFont val="Calibri"/>
        <family val="2"/>
        <scheme val="minor"/>
      </rPr>
      <t>The tuition charged by institutions to those students who meet the state’s or institution’s residency requirements.</t>
    </r>
  </si>
  <si>
    <r>
      <t xml:space="preserve">International student: </t>
    </r>
    <r>
      <rPr>
        <sz val="12"/>
        <color rgb="FF000000"/>
        <rFont val="Calibri"/>
        <family val="2"/>
        <scheme val="minor"/>
      </rPr>
      <t>See</t>
    </r>
    <r>
      <rPr>
        <b/>
        <sz val="12"/>
        <color rgb="FF000000"/>
        <rFont val="Calibri"/>
        <family val="2"/>
        <scheme val="minor"/>
      </rPr>
      <t xml:space="preserve"> Nonresident.</t>
    </r>
  </si>
  <si>
    <r>
      <t xml:space="preserve">International student group: </t>
    </r>
    <r>
      <rPr>
        <sz val="12"/>
        <color theme="1"/>
        <rFont val="Calibri"/>
        <family val="2"/>
        <scheme val="minor"/>
      </rPr>
      <t>Student groups that facilitate cultural dialogue, support a diverse campus, assist international students in acclimation and creating a social network.</t>
    </r>
    <r>
      <rPr>
        <sz val="12"/>
        <color rgb="FF0000FF"/>
        <rFont val="Calibri"/>
        <family val="2"/>
        <scheme val="minor"/>
      </rPr>
      <t> </t>
    </r>
  </si>
  <si>
    <r>
      <t>Internship:</t>
    </r>
    <r>
      <rPr>
        <sz val="12"/>
        <color rgb="FF000000"/>
        <rFont val="Calibri"/>
        <family val="2"/>
        <scheme val="minor"/>
      </rPr>
      <t xml:space="preserve"> Any short-term, supervised work experience usually related to a student’s major field, for which the student earns academic credit. The work can be full- or part-time, on- or off-campus, paid or unpaid.</t>
    </r>
  </si>
  <si>
    <r>
      <t xml:space="preserve">*Learning center: </t>
    </r>
    <r>
      <rPr>
        <sz val="12"/>
        <color rgb="FF000000"/>
        <rFont val="Calibri"/>
        <family val="2"/>
        <scheme val="minor"/>
      </rPr>
      <t>Center offering assistance through tutors, workshops, computer programs, or audiovisual equipment in reading, writing, math, and skills such as taking notes, managing time, taking tests.</t>
    </r>
  </si>
  <si>
    <r>
      <t xml:space="preserve">*Legal services: </t>
    </r>
    <r>
      <rPr>
        <sz val="12"/>
        <color rgb="FF000000"/>
        <rFont val="Calibri"/>
        <family val="2"/>
        <scheme val="minor"/>
      </rPr>
      <t>Free or low cost legal advice for a range of issues (personal and other).</t>
    </r>
  </si>
  <si>
    <r>
      <t xml:space="preserve">Liberal arts/career combination: </t>
    </r>
    <r>
      <rPr>
        <sz val="12"/>
        <color rgb="FF000000"/>
        <rFont val="Calibri"/>
        <family val="2"/>
        <scheme val="minor"/>
      </rPr>
      <t>Program in which a student earns undergraduate degrees in two separate fields, one in a liberal arts major and the other in a professional or specialized major, whether on campus or through cross‑registration.</t>
    </r>
  </si>
  <si>
    <r>
      <t xml:space="preserve">Living learning community: </t>
    </r>
    <r>
      <rPr>
        <sz val="12"/>
        <color theme="1"/>
        <rFont val="Calibri"/>
        <family val="2"/>
        <scheme val="minor"/>
      </rPr>
      <t>Residential programs that allow students to interact with students who share common interests. In addition to living together, students may also participate in shared courses, special events, and group service projects.</t>
    </r>
  </si>
  <si>
    <r>
      <t>Master's degree</t>
    </r>
    <r>
      <rPr>
        <sz val="12"/>
        <color theme="1"/>
        <rFont val="Calibri"/>
        <family val="2"/>
        <scheme val="minor"/>
      </rPr>
      <t xml:space="preserve">: 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 </t>
    </r>
  </si>
  <si>
    <r>
      <t xml:space="preserve">Minority affiliation (as admission factor): </t>
    </r>
    <r>
      <rPr>
        <sz val="12"/>
        <color rgb="FF000000"/>
        <rFont val="Calibri"/>
        <family val="2"/>
        <scheme val="minor"/>
      </rPr>
      <t>Special consideration in the admission process for members of designated racial/ethnic minority groups.</t>
    </r>
  </si>
  <si>
    <r>
      <t xml:space="preserve">*Minority student center: </t>
    </r>
    <r>
      <rPr>
        <sz val="12"/>
        <color rgb="FF000000"/>
        <rFont val="Calibri"/>
        <family val="2"/>
        <scheme val="minor"/>
      </rPr>
      <t>Center with programs, activities, and/or services intended to enhance the college experience of students of color.</t>
    </r>
  </si>
  <si>
    <r>
      <t xml:space="preserve">Model United Nations: </t>
    </r>
    <r>
      <rPr>
        <sz val="12"/>
        <color theme="1"/>
        <rFont val="Calibri"/>
        <family val="2"/>
        <scheme val="minor"/>
      </rPr>
      <t xml:space="preserve">A simulation activity focusing on conflict resolution, globalization, and diplomacy. Assuming roles as foreign ambassadors and “delegates,” students conduct research, engage in debate, draft resolutions, and may participate in a national Model UN conference.  </t>
    </r>
  </si>
  <si>
    <r>
      <t>Native Hawaiian or Other Pacific Islander:</t>
    </r>
    <r>
      <rPr>
        <i/>
        <sz val="12"/>
        <color rgb="FF000000"/>
        <rFont val="Calibri"/>
        <family val="2"/>
        <scheme val="minor"/>
      </rPr>
      <t xml:space="preserve"> </t>
    </r>
    <r>
      <rPr>
        <sz val="12"/>
        <color rgb="FF000000"/>
        <rFont val="Calibri"/>
        <family val="2"/>
        <scheme val="minor"/>
      </rPr>
      <t>A person having origins in any of the original peoples of Hawaii, Guam, Samoa, or other Pacific Islands.</t>
    </r>
  </si>
  <si>
    <r>
      <t xml:space="preserve">Nonresident: </t>
    </r>
    <r>
      <rPr>
        <sz val="12"/>
        <color rgb="FF000000"/>
        <rFont val="Calibri"/>
        <family val="2"/>
        <scheme val="minor"/>
      </rPr>
      <t>A person who is not a citizen or national of the United States and who is in this country on a visa or temporary basis and does not have the right to remain indefinitely.</t>
    </r>
  </si>
  <si>
    <r>
      <t xml:space="preserve">*On-campus day care: </t>
    </r>
    <r>
      <rPr>
        <sz val="12"/>
        <color rgb="FF000000"/>
        <rFont val="Calibri"/>
        <family val="2"/>
        <scheme val="minor"/>
      </rPr>
      <t>Licensed day care for students’ children (usually age 3 and up); usually for a fee.</t>
    </r>
  </si>
  <si>
    <r>
      <t xml:space="preserve">Open admission: </t>
    </r>
    <r>
      <rPr>
        <sz val="12"/>
        <color rgb="FF000000"/>
        <rFont val="Calibri"/>
        <family val="2"/>
        <scheme val="minor"/>
      </rPr>
      <t>Admission policy under which virtually all secondary school graduates or students with GED equivalency diplomas are admitted without regard to academic record, test scores, or other qualifications.</t>
    </r>
  </si>
  <si>
    <r>
      <t xml:space="preserve">Other expenses (costs): </t>
    </r>
    <r>
      <rPr>
        <sz val="12"/>
        <color rgb="FF000000"/>
        <rFont val="Calibri"/>
        <family val="2"/>
        <scheme val="minor"/>
      </rPr>
      <t>Include average costs for clothing, laundry, entertainment, medical (if not a required fee), and furnishings.</t>
    </r>
  </si>
  <si>
    <r>
      <t xml:space="preserve">Out-of-state tuition: </t>
    </r>
    <r>
      <rPr>
        <sz val="12"/>
        <color rgb="FF000000"/>
        <rFont val="Calibri"/>
        <family val="2"/>
        <scheme val="minor"/>
      </rPr>
      <t>The tuition charged by institutions to those students who do not meet the institution’s or state’s residency requirements.</t>
    </r>
  </si>
  <si>
    <r>
      <t xml:space="preserve">Part-time student (undergraduate): </t>
    </r>
    <r>
      <rPr>
        <sz val="12"/>
        <color rgb="FF000000"/>
        <rFont val="Calibri"/>
        <family val="2"/>
        <scheme val="minor"/>
      </rPr>
      <t>A student enrolled for fewer than 12 credits per semester or quarter, or fewer than 24 clock hours a week each term.</t>
    </r>
  </si>
  <si>
    <r>
      <t xml:space="preserve">Permanent Resident or other eligible non-citizen: </t>
    </r>
    <r>
      <rPr>
        <sz val="12"/>
        <color rgb="FF000000"/>
        <rFont val="Calibri"/>
        <family val="2"/>
        <scheme val="minor"/>
      </rPr>
      <t>A person who is not a citizen or national of the United States and who has been admitted as a legal immigrant for the purpose of obtaining permanent resident status (and who holds either a registration card [Form I-551 or I-151], a Temporary Resident Card [Form I-688], or an Arrival-Departure Record [Form I-94] with a notation that conveys legal immigrant status, such as Section 207 Refugee, Section 208 Asylee, Conditional Entrant Parolee or Cuban-Haitian).</t>
    </r>
  </si>
  <si>
    <r>
      <t>*Personal counseling</t>
    </r>
    <r>
      <rPr>
        <sz val="12"/>
        <color rgb="FF000000"/>
        <rFont val="Calibri"/>
        <family val="2"/>
        <scheme val="minor"/>
      </rPr>
      <t>: One-on-one or group counseling with trained professionals for students who want to explore personal, educational, or vocational issues.</t>
    </r>
  </si>
  <si>
    <r>
      <t xml:space="preserve">Post-baccalaureate certificate: </t>
    </r>
    <r>
      <rPr>
        <sz val="12"/>
        <color rgb="FF000000"/>
        <rFont val="Calibri"/>
        <family val="2"/>
        <scheme val="minor"/>
      </rPr>
      <t>An award that requires completion of an organized program of study requiring 18 credit hours beyond the bachelor’s; designed for persons who have completed a baccalaureate degree but do not meet the requirements of academic degrees carrying the title of master.</t>
    </r>
  </si>
  <si>
    <r>
      <t xml:space="preserve">Post-master’s certificate: </t>
    </r>
    <r>
      <rPr>
        <sz val="12"/>
        <color rgb="FF000000"/>
        <rFont val="Calibri"/>
        <family val="2"/>
        <scheme val="minor"/>
      </rPr>
      <t>An award that requires completion of an organized program of study of 24 credit hours beyond the master’s degree but does not meet the requirements of academic degrees at the doctoral level.</t>
    </r>
  </si>
  <si>
    <r>
      <t xml:space="preserve">Postsecondary award, certificate, or diploma: </t>
    </r>
    <r>
      <rPr>
        <sz val="12"/>
        <color rgb="FF000000"/>
        <rFont val="Calibri"/>
        <family val="2"/>
        <scheme val="minor"/>
      </rPr>
      <t>Includes the following three IPEDS definitions for postsecondary awards, certificates, and diplomas of varying durations and credit/contact/clock hour requirements:</t>
    </r>
  </si>
  <si>
    <r>
      <t>Less Than 1 Academic Year</t>
    </r>
    <r>
      <rPr>
        <i/>
        <sz val="12"/>
        <color rgb="FF000000"/>
        <rFont val="Calibri"/>
        <family val="2"/>
        <scheme val="minor"/>
      </rPr>
      <t>:</t>
    </r>
    <r>
      <rPr>
        <sz val="12"/>
        <color rgb="FF000000"/>
        <rFont val="Calibri"/>
        <family val="2"/>
        <scheme val="minor"/>
      </rPr>
      <t xml:space="preserve"> Requires completion of an organized program of study at the postsecondary level (below the baccalaureate degree) in less than 1 academic year (2 semesters or 3 quarters) or in less than 900 clock hours by a student enrolled full-time.</t>
    </r>
  </si>
  <si>
    <r>
      <t>At Least 1 But Less Than 2 Academic Years:</t>
    </r>
    <r>
      <rPr>
        <sz val="12"/>
        <color rgb="FF000000"/>
        <rFont val="Calibri"/>
        <family val="2"/>
        <scheme val="minor"/>
      </rPr>
      <t xml:space="preserve">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clock hours.</t>
    </r>
  </si>
  <si>
    <r>
      <t>At Least 2 But Less Than 4 Academic Years:</t>
    </r>
    <r>
      <rPr>
        <sz val="12"/>
        <color rgb="FF000000"/>
        <rFont val="Calibri"/>
        <family val="2"/>
        <scheme val="minor"/>
      </rPr>
      <t xml:space="preserve">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clock hours.</t>
    </r>
  </si>
  <si>
    <r>
      <t xml:space="preserve">Private institution: </t>
    </r>
    <r>
      <rPr>
        <sz val="12"/>
        <color rgb="FF000000"/>
        <rFont val="Calibri"/>
        <family val="2"/>
        <scheme val="minor"/>
      </rPr>
      <t>An educational institution controlled by a private individual(s) or by a nongovernmental agency, usually supported primarily by other than public funds, and operated by other than publicly elected or appointed officials.</t>
    </r>
  </si>
  <si>
    <r>
      <t xml:space="preserve">Private for-profit institution: </t>
    </r>
    <r>
      <rPr>
        <sz val="12"/>
        <color rgb="FF000000"/>
        <rFont val="Calibri"/>
        <family val="2"/>
        <scheme val="minor"/>
      </rPr>
      <t>A private institution in which the individual(s) or agency in control receives compensation, other than wages, rent, or other expenses for the assumption of risk.</t>
    </r>
  </si>
  <si>
    <r>
      <t xml:space="preserve">Private nonprofit institution: </t>
    </r>
    <r>
      <rPr>
        <sz val="12"/>
        <color rgb="FF000000"/>
        <rFont val="Calibri"/>
        <family val="2"/>
        <scheme val="minor"/>
      </rPr>
      <t>A private institution in which the individual(s) or agency in control receives no compensation, other than wages, rent, or other expenses for the assumption of risk. These include both independent nonprofit schools and those affiliated with a religious organization.</t>
    </r>
  </si>
  <si>
    <r>
      <t xml:space="preserve">Proprietary institution: </t>
    </r>
    <r>
      <rPr>
        <sz val="12"/>
        <color rgb="FF000000"/>
        <rFont val="Calibri"/>
        <family val="2"/>
        <scheme val="minor"/>
      </rPr>
      <t>See</t>
    </r>
    <r>
      <rPr>
        <b/>
        <sz val="12"/>
        <color rgb="FF000000"/>
        <rFont val="Calibri"/>
        <family val="2"/>
        <scheme val="minor"/>
      </rPr>
      <t xml:space="preserve"> Private for-profit institution.</t>
    </r>
  </si>
  <si>
    <r>
      <t xml:space="preserve">Public institution: </t>
    </r>
    <r>
      <rPr>
        <sz val="12"/>
        <color rgb="FF000000"/>
        <rFont val="Calibri"/>
        <family val="2"/>
        <scheme val="minor"/>
      </rPr>
      <t>An educational institution whose programs and activities are operated by publicly elected or appointed school officials, and which is supported primarily by public funds.</t>
    </r>
  </si>
  <si>
    <r>
      <t xml:space="preserve">Quarter calendar system: </t>
    </r>
    <r>
      <rPr>
        <sz val="12"/>
        <color rgb="FF000000"/>
        <rFont val="Calibri"/>
        <family val="2"/>
        <scheme val="minor"/>
      </rPr>
      <t>A calendar system in which the academic year consists of three sessions called quarters of about 12 weeks each. The range may be from 10 to 15 weeks. There may be an additional quarter in the summer.</t>
    </r>
  </si>
  <si>
    <r>
      <t xml:space="preserve">Race/ethnicity: </t>
    </r>
    <r>
      <rPr>
        <sz val="12"/>
        <color rgb="FF000000"/>
        <rFont val="Calibri"/>
        <family val="2"/>
        <scheme val="minor"/>
      </rPr>
      <t>Category used to describe groups to which individuals belong, identify with, or belong in the eyes of the community. The categories do not denote scientific definitions of anthropological origins. A person may be counted in only one group.</t>
    </r>
  </si>
  <si>
    <r>
      <t xml:space="preserve">Race/ethnicity unknown: </t>
    </r>
    <r>
      <rPr>
        <sz val="12"/>
        <color rgb="FF000000"/>
        <rFont val="Calibri"/>
        <family val="2"/>
        <scheme val="minor"/>
      </rPr>
      <t>Category used to classify students or employees whose race/ethnicity is not known and whom institutions are unable to place in one of the specified racial/ethnic categories.</t>
    </r>
  </si>
  <si>
    <r>
      <t xml:space="preserve">Recognized Postsecondary Credential: </t>
    </r>
    <r>
      <rPr>
        <sz val="12"/>
        <color rgb="FF000000"/>
        <rFont val="Calibri"/>
        <family val="2"/>
        <scheme val="minor"/>
      </rPr>
      <t>Includes both Title IV eligible degrees, certificates, and other recognized postsecondary credentials. Any credential that is received after completion of a program that is eligible for Title IV federal student aid. Credentials that are awarded to recognize an individual’s attainment of measurable technical or industry/occupational skills necessary to obtain employment or advance within an industry occupation. (Generally based on standards developed or endorsed by employers or industry associations).</t>
    </r>
  </si>
  <si>
    <r>
      <t xml:space="preserve">Religious affiliation/commitment (as admission factor): </t>
    </r>
    <r>
      <rPr>
        <sz val="12"/>
        <color rgb="FF000000"/>
        <rFont val="Calibri"/>
        <family val="2"/>
        <scheme val="minor"/>
      </rPr>
      <t xml:space="preserve">Special consideration given in the admission process for affiliation with a certain church or faith/religion, commitment to a religious vocation, or observance of certain religious tenets/lifestyle. </t>
    </r>
  </si>
  <si>
    <r>
      <t xml:space="preserve">*Religious counseling: </t>
    </r>
    <r>
      <rPr>
        <sz val="12"/>
        <color rgb="FF000000"/>
        <rFont val="Calibri"/>
        <family val="2"/>
        <scheme val="minor"/>
      </rPr>
      <t>One-on-one or group counseling with trained professionals for students who want to explore religious problems or issues.</t>
    </r>
  </si>
  <si>
    <r>
      <t xml:space="preserve">*Developmental services: </t>
    </r>
    <r>
      <rPr>
        <sz val="12"/>
        <color rgb="FF000000"/>
        <rFont val="Calibri"/>
        <family val="2"/>
        <scheme val="minor"/>
      </rPr>
      <t>Instructional courses designed for students deficient in the general competencies necessary for a regular postsecondary curriculum and educational setting.</t>
    </r>
  </si>
  <si>
    <r>
      <t xml:space="preserve">Required fees: </t>
    </r>
    <r>
      <rPr>
        <sz val="12"/>
        <color rgb="FF000000"/>
        <rFont val="Calibri"/>
        <family val="2"/>
        <scheme val="minor"/>
      </rPr>
      <t xml:space="preserve">Fixed sum charged to students for items not covered by tuition and required of such a large proportion of all students that the student who does NOT pay is the exception. Do not include application fees or optional fees such as lab fees or parking fees. </t>
    </r>
  </si>
  <si>
    <r>
      <t xml:space="preserve">Food and housing (charges)—on campus: </t>
    </r>
    <r>
      <rPr>
        <sz val="12"/>
        <color rgb="FF000000"/>
        <rFont val="Calibri"/>
        <family val="2"/>
        <scheme val="minor"/>
      </rPr>
      <t>Assume double occupancy in institutional housing and 19 meals per week (or maximum meal plan).</t>
    </r>
  </si>
  <si>
    <r>
      <t xml:space="preserve">Secondary school record (as admission factor): </t>
    </r>
    <r>
      <rPr>
        <sz val="12"/>
        <color rgb="FF000000"/>
        <rFont val="Calibri"/>
        <family val="2"/>
        <scheme val="minor"/>
      </rPr>
      <t>Information maintained by the secondary school that may include such things as the student’s high school transcript, class rank, GPA, and teacher and counselor recommendations.</t>
    </r>
  </si>
  <si>
    <r>
      <t xml:space="preserve">Semester calendar system: </t>
    </r>
    <r>
      <rPr>
        <sz val="12"/>
        <color rgb="FF000000"/>
        <rFont val="Calibri"/>
        <family val="2"/>
        <scheme val="minor"/>
      </rPr>
      <t>A calendar system that consists of two semesters during the academic year with about 16 weeks for each semester of instruction. There may be an additional summer session.</t>
    </r>
  </si>
  <si>
    <r>
      <t xml:space="preserve">Student-designed major: </t>
    </r>
    <r>
      <rPr>
        <sz val="12"/>
        <color rgb="FF000000"/>
        <rFont val="Calibri"/>
        <family val="2"/>
        <scheme val="minor"/>
      </rPr>
      <t>A program of study based on individual interests, designed with the assistance of an adviser.</t>
    </r>
  </si>
  <si>
    <r>
      <t>Study abroad:</t>
    </r>
    <r>
      <rPr>
        <sz val="12"/>
        <color rgb="FF000000"/>
        <rFont val="Calibri"/>
        <family val="2"/>
        <scheme val="minor"/>
      </rPr>
      <t xml:space="preserve"> Any arrangement by which a student completes part of the college program studying in another country. Can be at a campus abroad or through a cooperative agreement with some other U.S. college or an institution of another country. </t>
    </r>
  </si>
  <si>
    <r>
      <t xml:space="preserve">*Summer session: </t>
    </r>
    <r>
      <rPr>
        <sz val="12"/>
        <color rgb="FF000000"/>
        <rFont val="Calibri"/>
        <family val="2"/>
        <scheme val="minor"/>
      </rPr>
      <t>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t>
    </r>
  </si>
  <si>
    <r>
      <t xml:space="preserve">Talent/ability (as admission factor): </t>
    </r>
    <r>
      <rPr>
        <sz val="12"/>
        <color rgb="FF000000"/>
        <rFont val="Calibri"/>
        <family val="2"/>
        <scheme val="minor"/>
      </rPr>
      <t>Special consideration given to students with demonstrated talent/abilities in areas of interest to the institution (e.g., sports, the arts, languages, etc.).</t>
    </r>
  </si>
  <si>
    <r>
      <t>Teacher certification program:</t>
    </r>
    <r>
      <rPr>
        <sz val="12"/>
        <color rgb="FF000000"/>
        <rFont val="Calibri"/>
        <family val="2"/>
        <scheme val="minor"/>
      </rPr>
      <t xml:space="preserve"> Program designed to prepare students to meet the requirements for certification as teachers in elementary, middle/junior high, and secondary schools.</t>
    </r>
  </si>
  <si>
    <r>
      <t xml:space="preserve">Transfer applicant: </t>
    </r>
    <r>
      <rPr>
        <sz val="12"/>
        <color rgb="FF000000"/>
        <rFont val="Calibri"/>
        <family val="2"/>
        <scheme val="minor"/>
      </rPr>
      <t xml:space="preserve">An individual who has fulfilled the institution’s requirements to be considered for admission (including payment or waiving of the application fee, if any) and who has previously attended another college or university and earned college-level credit. </t>
    </r>
  </si>
  <si>
    <r>
      <t>Transfer student:</t>
    </r>
    <r>
      <rPr>
        <sz val="12"/>
        <color rgb="FF000000"/>
        <rFont val="Calibri"/>
        <family val="2"/>
        <scheme val="minor"/>
      </rPr>
      <t xml:space="preserve"> A student entering the institution for the first time but known to have previously attended a postsecondary institution at the same level (e.g., undergraduate). The student may transfer with or without credit.</t>
    </r>
  </si>
  <si>
    <r>
      <t xml:space="preserve">Transportation (costs): </t>
    </r>
    <r>
      <rPr>
        <sz val="12"/>
        <color rgb="FF000000"/>
        <rFont val="Calibri"/>
        <family val="2"/>
        <scheme val="minor"/>
      </rPr>
      <t>Assume two round trips to student’s hometown per year for students in institutional housing or daily travel to and from your institution for commuter students.</t>
    </r>
  </si>
  <si>
    <r>
      <t xml:space="preserve">Trimester calendar system: </t>
    </r>
    <r>
      <rPr>
        <sz val="12"/>
        <color rgb="FF000000"/>
        <rFont val="Calibri"/>
        <family val="2"/>
        <scheme val="minor"/>
      </rPr>
      <t>An academic year consisting of 3 terms of about 15 weeks each.</t>
    </r>
  </si>
  <si>
    <r>
      <t xml:space="preserve">Tuition: </t>
    </r>
    <r>
      <rPr>
        <sz val="12"/>
        <color rgb="FF000000"/>
        <rFont val="Calibri"/>
        <family val="2"/>
        <scheme val="minor"/>
      </rPr>
      <t xml:space="preserve">Amount of money charged to students for instructional services. Tuition may be charged per term, per course, or per credit. </t>
    </r>
  </si>
  <si>
    <r>
      <t xml:space="preserve">*Tutoring: </t>
    </r>
    <r>
      <rPr>
        <sz val="12"/>
        <color rgb="FF000000"/>
        <rFont val="Calibri"/>
        <family val="2"/>
        <scheme val="minor"/>
      </rPr>
      <t>May range from one-on-one tutoring in specific subjects to tutoring in an area such as math, reading, or writing. Most tutors are college students; at some colleges, they are specially trained and certified.</t>
    </r>
  </si>
  <si>
    <r>
      <t xml:space="preserve">Unit: </t>
    </r>
    <r>
      <rPr>
        <sz val="12"/>
        <color rgb="FF000000"/>
        <rFont val="Calibri"/>
        <family val="2"/>
        <scheme val="minor"/>
      </rPr>
      <t>a standard of measurement representing hours of academic instruction (e.g., semester credit, quarter credit, clock hour).</t>
    </r>
  </si>
  <si>
    <r>
      <t xml:space="preserve">Undergraduate: </t>
    </r>
    <r>
      <rPr>
        <sz val="12"/>
        <color rgb="FF000000"/>
        <rFont val="Calibri"/>
        <family val="2"/>
        <scheme val="minor"/>
      </rPr>
      <t>A student enrolled in a four- or five-year bachelor’s degree program, an associate degree program, or a vocational or technical program below the baccalaureate.</t>
    </r>
  </si>
  <si>
    <r>
      <t xml:space="preserve">Undergraduate Research: </t>
    </r>
    <r>
      <rPr>
        <sz val="12"/>
        <color rgb="FF000000"/>
        <rFont val="Calibri"/>
        <family val="2"/>
        <scheme val="minor"/>
      </rPr>
      <t>Opportunities offered to undergraduate students to make original contributions in an academic discipline via the exploration of a specific research topic. Research opportunities may or may not be associated with a specific course or earn credit.</t>
    </r>
  </si>
  <si>
    <r>
      <t xml:space="preserve">*Veteran’s counseling: </t>
    </r>
    <r>
      <rPr>
        <sz val="12"/>
        <color rgb="FF000000"/>
        <rFont val="Calibri"/>
        <family val="2"/>
        <scheme val="minor"/>
      </rPr>
      <t>Helps veterans and their dependents obtain benefits for their selected program and provides certifications to the Veteran’s Administration. May also provide personal counseling on the transition from the military to a civilian life.</t>
    </r>
  </si>
  <si>
    <r>
      <t xml:space="preserve">*Visually impaired: </t>
    </r>
    <r>
      <rPr>
        <sz val="12"/>
        <color rgb="FF000000"/>
        <rFont val="Calibri"/>
        <family val="2"/>
        <scheme val="minor"/>
      </rPr>
      <t>Any person whose sight loss is not correctable and is sufficiently severe as to adversely affect educational performance.</t>
    </r>
  </si>
  <si>
    <r>
      <t xml:space="preserve">Volunteer work (as admission factor): </t>
    </r>
    <r>
      <rPr>
        <sz val="12"/>
        <color rgb="FF000000"/>
        <rFont val="Calibri"/>
        <family val="2"/>
        <scheme val="minor"/>
      </rPr>
      <t>Special consideration given to students for activity done on a volunteer basis (e.g., tutoring, hospital care, working with the elderly or disabled) as a service to the community or the public in general.</t>
    </r>
  </si>
  <si>
    <r>
      <t xml:space="preserve">Wait list: </t>
    </r>
    <r>
      <rPr>
        <sz val="12"/>
        <color rgb="FF000000"/>
        <rFont val="Calibri"/>
        <family val="2"/>
        <scheme val="minor"/>
      </rPr>
      <t xml:space="preserve">List of students who meet the admission requirements but will only be offered a place in the class if space becomes available. </t>
    </r>
  </si>
  <si>
    <r>
      <t>Weekend college:</t>
    </r>
    <r>
      <rPr>
        <sz val="12"/>
        <color rgb="FF000000"/>
        <rFont val="Calibri"/>
        <family val="2"/>
        <scheme val="minor"/>
      </rPr>
      <t xml:space="preserve"> A program that allows students to take a complete course of study and attend classes only on weekends. </t>
    </r>
  </si>
  <si>
    <r>
      <t>White:</t>
    </r>
    <r>
      <rPr>
        <i/>
        <sz val="12"/>
        <color rgb="FF000000"/>
        <rFont val="Calibri"/>
        <family val="2"/>
        <scheme val="minor"/>
      </rPr>
      <t xml:space="preserve"> </t>
    </r>
    <r>
      <rPr>
        <sz val="12"/>
        <color rgb="FF000000"/>
        <rFont val="Calibri"/>
        <family val="2"/>
        <scheme val="minor"/>
      </rPr>
      <t>A person having origins in any of the original peoples of Europe, the Middle East, or North Africa.</t>
    </r>
  </si>
  <si>
    <r>
      <t xml:space="preserve">*Women’s center: </t>
    </r>
    <r>
      <rPr>
        <sz val="12"/>
        <color rgb="FF000000"/>
        <rFont val="Calibri"/>
        <family val="2"/>
        <scheme val="minor"/>
      </rPr>
      <t>Center with programs, academic activities, and/or services intended to promote an understanding of the evolving roles of women.</t>
    </r>
  </si>
  <si>
    <r>
      <t xml:space="preserve">Work experience (as admission factor): </t>
    </r>
    <r>
      <rPr>
        <sz val="12"/>
        <color rgb="FF000000"/>
        <rFont val="Calibri"/>
        <family val="2"/>
        <scheme val="minor"/>
      </rPr>
      <t>Special consideration given to students who have been employed prior to application, whether for relevance to major, demonstration of employment-related skills, or as explanation of student’s academic and extracurricular record.</t>
    </r>
  </si>
  <si>
    <t>FINANCIAL AID DEFINITIONS</t>
  </si>
  <si>
    <r>
      <t xml:space="preserve">External scholarships and grants: </t>
    </r>
    <r>
      <rPr>
        <sz val="12"/>
        <color rgb="FF000000"/>
        <rFont val="Calibri"/>
        <family val="2"/>
        <scheme val="minor"/>
      </rPr>
      <t>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</si>
  <si>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t xml:space="preserve">Financial aid applicant: </t>
    </r>
    <r>
      <rPr>
        <sz val="12"/>
        <color rgb="FF000000"/>
        <rFont val="Calibri"/>
        <family val="2"/>
        <scheme val="minor"/>
      </rPr>
      <t xml:space="preserve">Any applicant who submits </t>
    </r>
    <r>
      <rPr>
        <b/>
        <sz val="12"/>
        <color rgb="FF000000"/>
        <rFont val="Calibri"/>
        <family val="2"/>
        <scheme val="minor"/>
      </rPr>
      <t>any one of</t>
    </r>
    <r>
      <rPr>
        <sz val="12"/>
        <color rgb="FF000000"/>
        <rFont val="Calibri"/>
        <family val="2"/>
        <scheme val="minor"/>
      </rPr>
      <t xml:space="preserve"> the institutionally required financial aid applications/forms, such as the FAFSA. </t>
    </r>
  </si>
  <si>
    <r>
      <t xml:space="preserve">Indebtedness: </t>
    </r>
    <r>
      <rPr>
        <sz val="12"/>
        <color rgb="FF000000"/>
        <rFont val="Calibri"/>
        <family val="2"/>
        <scheme val="minor"/>
      </rPr>
      <t xml:space="preserve">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12"/>
        <color rgb="FF000000"/>
        <rFont val="Calibri"/>
        <family val="2"/>
        <scheme val="minor"/>
      </rPr>
      <t>should</t>
    </r>
    <r>
      <rPr>
        <sz val="12"/>
        <color rgb="FF000000"/>
        <rFont val="Calibri"/>
        <family val="2"/>
        <scheme val="minor"/>
      </rPr>
      <t xml:space="preserve"> be included.</t>
    </r>
  </si>
  <si>
    <r>
      <t>Institutional scholarships and grants</t>
    </r>
    <r>
      <rPr>
        <sz val="12"/>
        <color rgb="FF000000"/>
        <rFont val="Calibri"/>
        <family val="2"/>
        <scheme val="minor"/>
      </rPr>
      <t>: Endowed scholarships, annual gifts and tuition funded grants for which the institution determines the recipient.</t>
    </r>
  </si>
  <si>
    <r>
      <t xml:space="preserve">Financial need: </t>
    </r>
    <r>
      <rPr>
        <sz val="12"/>
        <color rgb="FF000000"/>
        <rFont val="Calibri"/>
        <family val="2"/>
        <scheme val="minor"/>
      </rPr>
      <t xml:space="preserve">As determined by your institution using the federal methodology and/or your institution's own standards. </t>
    </r>
  </si>
  <si>
    <r>
      <t xml:space="preserve">Need-based aid: </t>
    </r>
    <r>
      <rPr>
        <sz val="12"/>
        <color rgb="FF000000"/>
        <rFont val="Calibri"/>
        <family val="2"/>
        <scheme val="minor"/>
      </rPr>
      <t>College-funded or college-administered award from institutional, state, federal, or other sources for which a student must have financial need to qualify. This includes both institutional and non-institutional student aid (grants, jobs, and loans).</t>
    </r>
  </si>
  <si>
    <r>
      <t xml:space="preserve">Need-based scholarship or grant aid: </t>
    </r>
    <r>
      <rPr>
        <sz val="12"/>
        <color rgb="FF000000"/>
        <rFont val="Calibri"/>
        <family val="2"/>
        <scheme val="minor"/>
      </rPr>
      <t>Scholarships and grants from institutional, state, federal, or other sources for which a student must have financial need to qualify.</t>
    </r>
  </si>
  <si>
    <r>
      <t xml:space="preserve">Need-based self-help aid: </t>
    </r>
    <r>
      <rPr>
        <sz val="12"/>
        <color rgb="FF000000"/>
        <rFont val="Calibri"/>
        <family val="2"/>
        <scheme val="minor"/>
      </rPr>
      <t>Loans and jobs from institutional, state, federal, or other sources for which a student must demonstrate financial need to qualify.</t>
    </r>
  </si>
  <si>
    <r>
      <t xml:space="preserve">Non-need-based scholarship or grant aid: </t>
    </r>
    <r>
      <rPr>
        <sz val="12"/>
        <color rgb="FF000000"/>
        <rFont val="Calibri"/>
        <family val="2"/>
        <scheme val="minor"/>
      </rPr>
      <t xml:space="preserve">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</si>
  <si>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t>Note: Suggested order of precedence for counting non-need money as need-based:</t>
  </si>
  <si>
    <t>1.     Non-need institutional grants</t>
  </si>
  <si>
    <t>2.     Non-need tuition waivers</t>
  </si>
  <si>
    <t>3.     Non-need athletic awards</t>
  </si>
  <si>
    <t>4.     Non-need federal grants</t>
  </si>
  <si>
    <t>5.     Non-need state grants</t>
  </si>
  <si>
    <t>6.     Non-need outside grants</t>
  </si>
  <si>
    <t>7.     Non-need student loans</t>
  </si>
  <si>
    <t>8.     Non-need parent loans</t>
  </si>
  <si>
    <t>9.     Non-need work</t>
  </si>
  <si>
    <r>
      <t xml:space="preserve">Non-need-based self-help aid: </t>
    </r>
    <r>
      <rPr>
        <sz val="12"/>
        <color rgb="FF000000"/>
        <rFont val="Calibri"/>
        <family val="2"/>
        <scheme val="minor"/>
      </rPr>
      <t>Loans and jobs from institutional, state, or other sources for which a student need not demonstrate financial need to qualify.</t>
    </r>
  </si>
  <si>
    <r>
      <t>Work study and employment</t>
    </r>
    <r>
      <rPr>
        <sz val="12"/>
        <color rgb="FF000000"/>
        <rFont val="Calibri"/>
        <family val="2"/>
        <scheme val="minor"/>
      </rPr>
      <t>: Federal and state work study aid, and any employment packaged by your institution in financial aid awards.</t>
    </r>
  </si>
  <si>
    <t>Coeducational</t>
  </si>
  <si>
    <t>Men's College</t>
  </si>
  <si>
    <t>Women's College</t>
  </si>
  <si>
    <t>No set date</t>
  </si>
  <si>
    <t>Yes, in full</t>
  </si>
  <si>
    <t>Yes, in part</t>
  </si>
  <si>
    <t xml:space="preserve">Number of early action applications received by your institution: </t>
  </si>
  <si>
    <t xml:space="preserve">Number of applicants admitted under early action plan: </t>
  </si>
  <si>
    <t xml:space="preserve">Number of applicants enrolled under early action plan: </t>
  </si>
  <si>
    <t xml:space="preserve">Number of early decision applications received by your institution: </t>
  </si>
  <si>
    <t xml:space="preserve">Number of applicants admitted under early decision plan: </t>
  </si>
  <si>
    <t>Required of All</t>
  </si>
  <si>
    <t>Recommended of All</t>
  </si>
  <si>
    <t>Must reply by set date</t>
  </si>
  <si>
    <t>D. TRANSFER ADMISSION</t>
  </si>
  <si>
    <t>collegesurvey@collegeboard.org</t>
  </si>
  <si>
    <t xml:space="preserve">For the following sections, please provide 2024-2025 academic year costs of attendance for the following categories that are applicable to your institution. 
If your institution's 2024-2025 academic year costs of attendance are not available at this time, please select the checkbox below and enter the approximate date (i.e. MM/DD) when your institution's final 2024-2025 academic year costs of attendance will be available. </t>
  </si>
  <si>
    <r>
      <t xml:space="preserve">List the typical tuition, required fees, and food and housing for a full-time undergraduate student for the </t>
    </r>
    <r>
      <rPr>
        <b/>
        <sz val="12"/>
        <color rgb="FF000000"/>
        <rFont val="Times New Roman"/>
        <family val="1"/>
      </rPr>
      <t xml:space="preserve">full 2024-2025 </t>
    </r>
    <r>
      <rPr>
        <sz val="12"/>
        <color rgb="FF000000"/>
        <rFont val="Times New Roman"/>
        <family val="1"/>
      </rPr>
      <t xml:space="preserve">academic year. (30 semester hours or 45 quarter hours for institutions that derive annual tuition by multiplying credit hour cost by number of credits). </t>
    </r>
  </si>
  <si>
    <r>
      <rPr>
        <b/>
        <sz val="11"/>
        <color theme="1"/>
        <rFont val="Calibri"/>
        <family val="2"/>
        <scheme val="minor"/>
      </rPr>
      <t>B13. Of the initial cohort, how many did not persist and did not graduate</t>
    </r>
    <r>
      <rPr>
        <sz val="11"/>
        <color theme="1"/>
        <rFont val="Calibri"/>
        <family val="2"/>
        <scheme val="minor"/>
      </rPr>
      <t xml:space="preserve"> </t>
    </r>
    <r>
      <rPr>
        <b/>
        <sz val="11"/>
        <color theme="1"/>
        <rFont val="Calibri"/>
        <family val="2"/>
        <scheme val="minor"/>
      </rPr>
      <t xml:space="preserve">for any of the following reasons: </t>
    </r>
    <r>
      <rPr>
        <i/>
        <sz val="11"/>
        <color theme="1"/>
        <rFont val="Calibri"/>
        <family val="2"/>
        <scheme val="minor"/>
      </rPr>
      <t xml:space="preserve">(report total allowable exclusions) </t>
    </r>
    <r>
      <rPr>
        <sz val="11"/>
        <color theme="1"/>
        <rFont val="Calibri"/>
        <family val="2"/>
        <scheme val="minor"/>
      </rPr>
      <t xml:space="preserve">
- Deceased           - Permanently Disabled
- Armed Forces    - Foreign Aid Service of the Federal Government
- Official church missions</t>
    </r>
  </si>
  <si>
    <t xml:space="preserve">4. Please contact the College Board with any questions about this template: </t>
  </si>
  <si>
    <t xml:space="preserve">3. This file is unlocked and may be adjusted as needed. The mutli-select questions and dropdown questions use validations in separate tabs listed below. </t>
  </si>
  <si>
    <t>Research Analyst</t>
  </si>
  <si>
    <t>Office of Institutional Effectiveness &amp; Planning</t>
  </si>
  <si>
    <t>800 N State College Blvd</t>
  </si>
  <si>
    <t>657-278-2593</t>
  </si>
  <si>
    <t>CA</t>
  </si>
  <si>
    <t>data@fullerton.edu</t>
  </si>
  <si>
    <t>http://www.fullerton.edu/data/institutionresearch/facts</t>
  </si>
  <si>
    <t>California State University, Fullerton</t>
  </si>
  <si>
    <t>Fullerton</t>
  </si>
  <si>
    <t>(657) 278-2011</t>
  </si>
  <si>
    <t>Staff</t>
  </si>
  <si>
    <t>https://www.fullerton.edu/veterans/future-students/</t>
  </si>
  <si>
    <t>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</si>
</sst>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4" formatCode="_(&quot;$&quot;* #,##0.00_);_(&quot;$&quot;* \(#,##0.00\);_(&quot;$&quot;* &quot;-&quot;??_);_(@_)"/>
    <numFmt numFmtId="43" formatCode="_(* #,##0.00_);_(* \(#,##0.00\);_(* &quot;-&quot;??_);_(@_)"/>
    <numFmt numFmtId="164" formatCode="m/d/yyyy;@"/>
    <numFmt numFmtId="165" formatCode="0.0%"/>
    <numFmt numFmtId="166" formatCode="&quot;$&quot;#,##0.00"/>
    <numFmt numFmtId="167" formatCode="m/d;@"/>
    <numFmt numFmtId="168" formatCode="&quot;$&quot;#,##0"/>
    <numFmt numFmtId="169" formatCode="[&lt;=9999999]###\-####;\(###\)\ ###\-####"/>
    <numFmt numFmtId="170" formatCode="00000"/>
    <numFmt numFmtId="171" formatCode="#,##0.0"/>
    <numFmt numFmtId="172" formatCode="0.0"/>
    <numFmt numFmtId="173" formatCode="_(* #,##0_);_(* \(#,##0\);_(* &quot;-&quot;??_);_(@_)"/>
    <numFmt numFmtId="174" formatCode="###0"/>
  </numFmts>
  <fonts count="65">
    <font>
      <sz val="12"/>
      <color theme="1"/>
      <name val="Calibri"/>
      <family val="2"/>
      <scheme val="minor"/>
    </font>
    <font>
      <sz val="11"/>
      <color theme="1"/>
      <name val="Calibri"/>
      <family val="2"/>
      <scheme val="minor"/>
    </font>
    <font>
      <sz val="11"/>
      <color theme="1"/>
      <name val="Calibri"/>
      <family val="2"/>
      <scheme val="minor"/>
    </font>
    <font>
      <b/>
      <sz val="12"/>
      <color theme="1"/>
      <name val="Calibri"/>
      <family val="2"/>
      <scheme val="minor"/>
    </font>
    <font>
      <b/>
      <sz val="14"/>
      <color theme="1"/>
      <name val="Calibri (Body)"/>
    </font>
    <font>
      <u/>
      <sz val="12"/>
      <color theme="4"/>
      <name val="Calibri"/>
      <family val="2"/>
      <scheme val="minor"/>
    </font>
    <font>
      <b/>
      <sz val="14"/>
      <color theme="1"/>
      <name val="Calibri"/>
      <family val="2"/>
      <scheme val="minor"/>
    </font>
    <font>
      <i/>
      <sz val="12"/>
      <color theme="1"/>
      <name val="Calibri"/>
      <family val="2"/>
      <scheme val="minor"/>
    </font>
    <font>
      <i/>
      <sz val="14"/>
      <color theme="1"/>
      <name val="Calibri (Body)"/>
    </font>
    <font>
      <sz val="11"/>
      <color rgb="FF000000"/>
      <name val="Calibri"/>
      <family val="2"/>
      <scheme val="minor"/>
    </font>
    <font>
      <sz val="11"/>
      <color theme="1"/>
      <name val="Calibri"/>
      <family val="2"/>
      <scheme val="minor"/>
    </font>
    <font>
      <sz val="10"/>
      <name val="Arial"/>
      <family val="2"/>
    </font>
    <font>
      <sz val="12"/>
      <color theme="1"/>
      <name val="Arial"/>
      <family val="2"/>
    </font>
    <font>
      <sz val="12"/>
      <color theme="1"/>
      <name val="Calibri"/>
      <family val="2"/>
      <scheme val="minor"/>
    </font>
    <font>
      <b/>
      <sz val="12"/>
      <color theme="0"/>
      <name val="Calibri"/>
      <family val="2"/>
      <scheme val="minor"/>
    </font>
    <font>
      <sz val="14"/>
      <color theme="1"/>
      <name val="Calibri (Body)"/>
    </font>
    <font>
      <sz val="14"/>
      <color theme="1"/>
      <name val="Calibri"/>
      <family val="2"/>
      <scheme val="minor"/>
    </font>
    <font>
      <b/>
      <sz val="11"/>
      <color theme="1"/>
      <name val="Calibri"/>
      <family val="2"/>
      <scheme val="minor"/>
    </font>
    <font>
      <sz val="12"/>
      <color rgb="FF000000"/>
      <name val="Calibri"/>
      <family val="2"/>
      <scheme val="minor"/>
    </font>
    <font>
      <b/>
      <sz val="10"/>
      <color rgb="FF000000"/>
      <name val="Times New Roman"/>
      <family val="1"/>
    </font>
    <font>
      <u/>
      <sz val="11"/>
      <color theme="4"/>
      <name val="Calibri"/>
      <family val="2"/>
      <scheme val="minor"/>
    </font>
    <font>
      <b/>
      <u/>
      <sz val="11"/>
      <color rgb="FF000000"/>
      <name val="Calibri"/>
      <family val="2"/>
      <scheme val="minor"/>
    </font>
    <font>
      <b/>
      <sz val="10"/>
      <color rgb="FF000000"/>
      <name val="Calibri"/>
      <family val="2"/>
      <scheme val="minor"/>
    </font>
    <font>
      <b/>
      <sz val="11"/>
      <color rgb="FF000000"/>
      <name val="Calibri"/>
      <family val="2"/>
      <scheme val="minor"/>
    </font>
    <font>
      <b/>
      <sz val="11"/>
      <color theme="0"/>
      <name val="Calibri"/>
      <family val="2"/>
      <scheme val="minor"/>
    </font>
    <font>
      <sz val="11"/>
      <name val="Calibri"/>
      <family val="2"/>
      <scheme val="minor"/>
    </font>
    <font>
      <b/>
      <u/>
      <sz val="11"/>
      <name val="Calibri"/>
      <family val="2"/>
      <scheme val="minor"/>
    </font>
    <font>
      <i/>
      <sz val="11"/>
      <name val="Calibri"/>
      <family val="2"/>
      <scheme val="minor"/>
    </font>
    <font>
      <u/>
      <sz val="11"/>
      <color rgb="FF000000"/>
      <name val="Calibri"/>
      <family val="2"/>
      <scheme val="minor"/>
    </font>
    <font>
      <sz val="12"/>
      <color rgb="FF333333"/>
      <name val="Calibri"/>
      <family val="2"/>
      <scheme val="minor"/>
    </font>
    <font>
      <b/>
      <sz val="12"/>
      <color rgb="FF000000"/>
      <name val="Calibri"/>
      <family val="2"/>
      <scheme val="minor"/>
    </font>
    <font>
      <b/>
      <sz val="12"/>
      <color rgb="FF333333"/>
      <name val="Calibri"/>
      <family val="2"/>
      <scheme val="minor"/>
    </font>
    <font>
      <i/>
      <sz val="12"/>
      <color rgb="FF000000"/>
      <name val="Calibri"/>
      <family val="2"/>
      <scheme val="minor"/>
    </font>
    <font>
      <i/>
      <sz val="11"/>
      <color theme="1"/>
      <name val="Calibri"/>
      <family val="2"/>
      <scheme val="minor"/>
    </font>
    <font>
      <i/>
      <sz val="11"/>
      <color rgb="FF000000"/>
      <name val="Calibri"/>
      <family val="2"/>
      <scheme val="minor"/>
    </font>
    <font>
      <b/>
      <sz val="11"/>
      <name val="Calibri"/>
      <family val="2"/>
      <scheme val="minor"/>
    </font>
    <font>
      <b/>
      <sz val="14"/>
      <color rgb="FF000000"/>
      <name val="Calibri"/>
      <family val="2"/>
      <scheme val="minor"/>
    </font>
    <font>
      <sz val="12"/>
      <color rgb="FF000000"/>
      <name val="Calibri (Body)"/>
    </font>
    <font>
      <sz val="12"/>
      <name val="Calibri"/>
      <family val="2"/>
      <scheme val="minor"/>
    </font>
    <font>
      <i/>
      <sz val="14"/>
      <color rgb="FF000000"/>
      <name val="Calibri"/>
      <family val="2"/>
      <scheme val="minor"/>
    </font>
    <font>
      <i/>
      <sz val="9"/>
      <color theme="1"/>
      <name val="Calibri (Body)"/>
    </font>
    <font>
      <b/>
      <sz val="18"/>
      <color rgb="FFFF0000"/>
      <name val="Calibri (Body)"/>
    </font>
    <font>
      <i/>
      <sz val="12"/>
      <color theme="1"/>
      <name val="Calibri (Body)"/>
    </font>
    <font>
      <sz val="12"/>
      <color rgb="FF000000"/>
      <name val="Times New Roman"/>
      <family val="1"/>
    </font>
    <font>
      <b/>
      <sz val="12"/>
      <color rgb="FF000000"/>
      <name val="Times New Roman"/>
      <family val="1"/>
    </font>
    <font>
      <sz val="12"/>
      <color rgb="FF000000"/>
      <name val="Wingdings"/>
      <charset val="2"/>
    </font>
    <font>
      <sz val="7"/>
      <color rgb="FF000000"/>
      <name val="Times New Roman"/>
      <family val="1"/>
    </font>
    <font>
      <b/>
      <i/>
      <sz val="12"/>
      <color rgb="FF000000"/>
      <name val="Times New Roman"/>
      <family val="1"/>
    </font>
    <font>
      <b/>
      <sz val="12"/>
      <color rgb="FFFF0000"/>
      <name val="Calibri"/>
      <family val="2"/>
      <scheme val="minor"/>
    </font>
    <font>
      <sz val="12"/>
      <color rgb="FFFF0000"/>
      <name val="Calibri"/>
      <family val="2"/>
      <scheme val="minor"/>
    </font>
    <font>
      <b/>
      <i/>
      <sz val="12"/>
      <color theme="1"/>
      <name val="Calibri"/>
      <family val="2"/>
      <scheme val="minor"/>
    </font>
    <font>
      <sz val="12"/>
      <color theme="1"/>
      <name val="Calibri (Body)"/>
    </font>
    <font>
      <sz val="12"/>
      <color rgb="FF1E1E1E"/>
      <name val="Calibri"/>
      <family val="2"/>
      <scheme val="minor"/>
    </font>
    <font>
      <u/>
      <sz val="12"/>
      <color theme="1"/>
      <name val="Calibri (Body)"/>
    </font>
    <font>
      <b/>
      <i/>
      <sz val="12"/>
      <color rgb="FF000000"/>
      <name val="Calibri"/>
      <family val="2"/>
      <scheme val="minor"/>
    </font>
    <font>
      <vertAlign val="superscript"/>
      <sz val="12"/>
      <color rgb="FF000000"/>
      <name val="Calibri"/>
      <family val="2"/>
      <scheme val="minor"/>
    </font>
    <font>
      <b/>
      <sz val="20"/>
      <color theme="1"/>
      <name val="Calibri"/>
      <family val="2"/>
      <scheme val="minor"/>
    </font>
    <font>
      <sz val="12"/>
      <color rgb="FF0000FF"/>
      <name val="Calibri"/>
      <family val="2"/>
      <scheme val="minor"/>
    </font>
    <font>
      <sz val="20"/>
      <color theme="1"/>
      <name val="Calibri"/>
      <family val="2"/>
      <scheme val="minor"/>
    </font>
    <font>
      <i/>
      <sz val="12"/>
      <color rgb="FF000000"/>
      <name val="Calibri (Body)"/>
    </font>
    <font>
      <sz val="12"/>
      <color rgb="FF000000"/>
      <name val="Calibri"/>
      <family val="2"/>
    </font>
    <font>
      <sz val="13"/>
      <color rgb="FF000000"/>
      <name val="Lucida Grande"/>
    </font>
    <font>
      <sz val="9"/>
      <name val="Arial"/>
      <family val="2"/>
    </font>
    <font>
      <sz val="10"/>
      <color theme="1"/>
      <name val="Arial"/>
      <family val="2"/>
    </font>
    <font>
      <sz val="10"/>
      <color indexed="8"/>
      <name val="Arial"/>
      <family val="2"/>
    </font>
  </fonts>
  <fills count="7">
    <fill>
      <patternFill patternType="none"/>
    </fill>
    <fill>
      <patternFill patternType="gray125"/>
    </fill>
    <fill>
      <patternFill patternType="solid">
        <fgColor theme="6"/>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1"/>
        <bgColor indexed="64"/>
      </patternFill>
    </fill>
    <fill>
      <patternFill patternType="solid">
        <fgColor indexed="9"/>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diagonal/>
    </border>
    <border>
      <left style="thin">
        <color indexed="64"/>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s>
  <cellStyleXfs count="7">
    <xf numFmtId="0" fontId="0" fillId="0" borderId="0"/>
    <xf numFmtId="0" fontId="5" fillId="0" borderId="1"/>
    <xf numFmtId="0" fontId="11" fillId="0" borderId="0"/>
    <xf numFmtId="9" fontId="13" fillId="0" borderId="0" applyFont="0" applyFill="0" applyBorder="0" applyAlignment="0" applyProtection="0"/>
    <xf numFmtId="44" fontId="13" fillId="0" borderId="0" applyFont="0" applyFill="0" applyBorder="0" applyAlignment="0" applyProtection="0"/>
    <xf numFmtId="43" fontId="13" fillId="0" borderId="0" applyFont="0" applyFill="0" applyBorder="0" applyAlignment="0" applyProtection="0"/>
    <xf numFmtId="0" fontId="11" fillId="0" borderId="0"/>
  </cellStyleXfs>
  <cellXfs count="327">
    <xf numFmtId="0" fontId="0" fillId="0" borderId="0" xfId="0"/>
    <xf numFmtId="0" fontId="3" fillId="0" borderId="0" xfId="0" applyFont="1"/>
    <xf numFmtId="0" fontId="3" fillId="0" borderId="0" xfId="0" applyFont="1" applyAlignment="1">
      <alignment horizontal="center"/>
    </xf>
    <xf numFmtId="0" fontId="0" fillId="0" borderId="1" xfId="0" applyBorder="1" applyProtection="1">
      <protection locked="0"/>
    </xf>
    <xf numFmtId="0" fontId="0" fillId="0" borderId="0" xfId="0" applyProtection="1">
      <protection locked="0"/>
    </xf>
    <xf numFmtId="0" fontId="0" fillId="0" borderId="0" xfId="0" applyAlignment="1">
      <alignment horizontal="left" vertical="top" wrapText="1"/>
    </xf>
    <xf numFmtId="0" fontId="0" fillId="0" borderId="1" xfId="0" applyBorder="1" applyAlignment="1" applyProtection="1">
      <alignment horizontal="left" vertical="top" wrapText="1"/>
      <protection locked="0"/>
    </xf>
    <xf numFmtId="0" fontId="0" fillId="0" borderId="0" xfId="0" applyAlignment="1">
      <alignment wrapText="1"/>
    </xf>
    <xf numFmtId="0" fontId="0" fillId="0" borderId="1" xfId="0" applyBorder="1" applyAlignment="1" applyProtection="1">
      <alignment horizontal="center" vertical="center"/>
      <protection locked="0"/>
    </xf>
    <xf numFmtId="0" fontId="0" fillId="0" borderId="1" xfId="0" applyBorder="1" applyAlignment="1" applyProtection="1">
      <alignment horizontal="center"/>
      <protection locked="0"/>
    </xf>
    <xf numFmtId="164" fontId="0" fillId="0" borderId="1" xfId="0" applyNumberFormat="1" applyBorder="1" applyAlignment="1" applyProtection="1">
      <alignment horizontal="center" vertical="center"/>
      <protection locked="0"/>
    </xf>
    <xf numFmtId="166" fontId="0" fillId="0" borderId="1" xfId="4" applyNumberFormat="1" applyFont="1" applyBorder="1" applyAlignment="1" applyProtection="1">
      <alignment horizontal="center"/>
      <protection locked="0"/>
    </xf>
    <xf numFmtId="166" fontId="0" fillId="0" borderId="1" xfId="0" applyNumberFormat="1" applyBorder="1" applyAlignment="1" applyProtection="1">
      <alignment horizontal="center"/>
      <protection locked="0"/>
    </xf>
    <xf numFmtId="1" fontId="0" fillId="0" borderId="1" xfId="0" applyNumberFormat="1" applyBorder="1" applyAlignment="1" applyProtection="1">
      <alignment horizontal="center" vertical="center"/>
      <protection locked="0"/>
    </xf>
    <xf numFmtId="9" fontId="0" fillId="0" borderId="6" xfId="3" applyFont="1" applyBorder="1" applyAlignment="1" applyProtection="1">
      <alignment horizontal="center" vertical="center"/>
      <protection locked="0"/>
    </xf>
    <xf numFmtId="9" fontId="0" fillId="0" borderId="1" xfId="3" applyFont="1" applyBorder="1" applyAlignment="1" applyProtection="1">
      <alignment horizontal="center" vertical="center"/>
      <protection locked="0"/>
    </xf>
    <xf numFmtId="9" fontId="0" fillId="0" borderId="1" xfId="0" applyNumberFormat="1" applyBorder="1" applyAlignment="1" applyProtection="1">
      <alignment horizontal="center" vertical="center"/>
      <protection locked="0"/>
    </xf>
    <xf numFmtId="0" fontId="0" fillId="0" borderId="1" xfId="0" applyBorder="1" applyAlignment="1" applyProtection="1">
      <alignment vertical="top" wrapText="1"/>
      <protection locked="0"/>
    </xf>
    <xf numFmtId="0" fontId="0" fillId="0" borderId="1" xfId="0" applyBorder="1" applyAlignment="1" applyProtection="1">
      <alignment horizontal="center" vertical="center" wrapText="1"/>
      <protection locked="0"/>
    </xf>
    <xf numFmtId="0" fontId="16" fillId="0" borderId="1" xfId="0" applyFont="1" applyBorder="1" applyAlignment="1" applyProtection="1">
      <alignment horizontal="center"/>
      <protection locked="0"/>
    </xf>
    <xf numFmtId="0" fontId="38" fillId="0" borderId="1" xfId="2" applyFont="1" applyBorder="1" applyAlignment="1" applyProtection="1">
      <alignment horizontal="left" vertical="top" wrapText="1"/>
      <protection locked="0"/>
    </xf>
    <xf numFmtId="168" fontId="0" fillId="0" borderId="1" xfId="0" applyNumberFormat="1" applyBorder="1" applyAlignment="1" applyProtection="1">
      <alignment horizontal="center" vertical="center"/>
      <protection locked="0"/>
    </xf>
    <xf numFmtId="0" fontId="12" fillId="0" borderId="0" xfId="2" applyFont="1" applyProtection="1">
      <protection locked="0"/>
    </xf>
    <xf numFmtId="0" fontId="5" fillId="0" borderId="1" xfId="1" applyAlignment="1" applyProtection="1">
      <alignment horizontal="center" vertical="center"/>
      <protection locked="0"/>
    </xf>
    <xf numFmtId="167" fontId="0" fillId="0" borderId="1" xfId="0" applyNumberFormat="1" applyBorder="1" applyAlignment="1" applyProtection="1">
      <alignment horizontal="center" vertical="center"/>
      <protection locked="0"/>
    </xf>
    <xf numFmtId="0" fontId="18" fillId="0" borderId="0" xfId="0" applyFont="1" applyProtection="1">
      <protection locked="0"/>
    </xf>
    <xf numFmtId="49" fontId="5" fillId="0" borderId="1" xfId="1" applyNumberFormat="1" applyAlignment="1" applyProtection="1">
      <alignment horizontal="center"/>
      <protection locked="0"/>
    </xf>
    <xf numFmtId="49" fontId="5" fillId="0" borderId="1" xfId="1" applyNumberFormat="1" applyAlignment="1" applyProtection="1">
      <alignment horizontal="center" vertical="center" wrapText="1"/>
      <protection locked="0"/>
    </xf>
    <xf numFmtId="169" fontId="0" fillId="0" borderId="1" xfId="0" applyNumberFormat="1" applyBorder="1" applyAlignment="1" applyProtection="1">
      <alignment horizontal="center" vertical="center"/>
      <protection locked="0"/>
    </xf>
    <xf numFmtId="0" fontId="5" fillId="0" borderId="1" xfId="1" applyAlignment="1" applyProtection="1">
      <alignment horizontal="center"/>
      <protection locked="0"/>
    </xf>
    <xf numFmtId="49" fontId="0" fillId="0" borderId="0" xfId="0" applyNumberFormat="1" applyProtection="1">
      <protection locked="0"/>
    </xf>
    <xf numFmtId="0" fontId="3" fillId="0" borderId="0" xfId="0" applyFont="1" applyProtection="1">
      <protection locked="0"/>
    </xf>
    <xf numFmtId="0" fontId="5" fillId="0" borderId="0" xfId="1" applyBorder="1" applyAlignment="1">
      <alignment horizontal="center"/>
    </xf>
    <xf numFmtId="0" fontId="4" fillId="0" borderId="0" xfId="0" applyFont="1" applyProtection="1">
      <protection locked="0"/>
    </xf>
    <xf numFmtId="170" fontId="0" fillId="0" borderId="1" xfId="0" applyNumberFormat="1" applyBorder="1" applyAlignment="1" applyProtection="1">
      <alignment horizontal="center" vertical="center"/>
      <protection locked="0"/>
    </xf>
    <xf numFmtId="171" fontId="9" fillId="0" borderId="1" xfId="0" applyNumberFormat="1" applyFont="1" applyBorder="1" applyAlignment="1" applyProtection="1">
      <alignment horizontal="center" vertical="center" wrapText="1"/>
      <protection locked="0"/>
    </xf>
    <xf numFmtId="171" fontId="9" fillId="0" borderId="1" xfId="0" applyNumberFormat="1" applyFont="1" applyBorder="1" applyAlignment="1" applyProtection="1">
      <alignment horizontal="center" vertical="center"/>
      <protection locked="0"/>
    </xf>
    <xf numFmtId="171" fontId="0" fillId="0" borderId="1" xfId="0" applyNumberFormat="1" applyBorder="1" applyAlignment="1" applyProtection="1">
      <alignment horizontal="center"/>
      <protection locked="0"/>
    </xf>
    <xf numFmtId="171" fontId="0" fillId="0" borderId="1" xfId="0" applyNumberFormat="1" applyBorder="1" applyAlignment="1" applyProtection="1">
      <alignment horizontal="center" vertical="center"/>
      <protection locked="0"/>
    </xf>
    <xf numFmtId="171" fontId="10" fillId="0" borderId="1" xfId="0" applyNumberFormat="1" applyFont="1" applyBorder="1" applyAlignment="1" applyProtection="1">
      <alignment horizontal="center" vertical="center"/>
      <protection locked="0"/>
    </xf>
    <xf numFmtId="0" fontId="0" fillId="0" borderId="1" xfId="0" applyBorder="1" applyAlignment="1" applyProtection="1">
      <alignment wrapText="1"/>
      <protection locked="0"/>
    </xf>
    <xf numFmtId="3" fontId="0" fillId="0" borderId="1" xfId="0" applyNumberFormat="1" applyBorder="1" applyAlignment="1" applyProtection="1">
      <alignment horizontal="center"/>
      <protection locked="0"/>
    </xf>
    <xf numFmtId="9" fontId="0" fillId="0" borderId="1" xfId="3" applyFont="1" applyBorder="1" applyAlignment="1" applyProtection="1">
      <alignment horizontal="center"/>
      <protection locked="0"/>
    </xf>
    <xf numFmtId="165" fontId="0" fillId="0" borderId="6" xfId="0" applyNumberFormat="1" applyBorder="1" applyAlignment="1" applyProtection="1">
      <alignment horizontal="center" vertical="center"/>
      <protection locked="0"/>
    </xf>
    <xf numFmtId="165" fontId="0" fillId="0" borderId="1" xfId="3" applyNumberFormat="1" applyFont="1" applyBorder="1" applyAlignment="1" applyProtection="1">
      <alignment horizontal="center" vertical="center"/>
      <protection locked="0"/>
    </xf>
    <xf numFmtId="0" fontId="0" fillId="0" borderId="1" xfId="0" applyBorder="1" applyAlignment="1" applyProtection="1">
      <alignment horizontal="center" wrapText="1"/>
      <protection locked="0"/>
    </xf>
    <xf numFmtId="0" fontId="0" fillId="0" borderId="0" xfId="0" applyAlignment="1">
      <alignment horizontal="left" wrapText="1"/>
    </xf>
    <xf numFmtId="172" fontId="0" fillId="0" borderId="1" xfId="0" applyNumberFormat="1" applyBorder="1" applyAlignment="1" applyProtection="1">
      <alignment horizontal="center" vertical="center"/>
      <protection locked="0"/>
    </xf>
    <xf numFmtId="0" fontId="0" fillId="0" borderId="6" xfId="0" applyBorder="1" applyProtection="1">
      <protection locked="0"/>
    </xf>
    <xf numFmtId="165" fontId="0" fillId="0" borderId="1" xfId="0" applyNumberFormat="1" applyBorder="1" applyAlignment="1" applyProtection="1">
      <alignment horizontal="center" vertical="center"/>
      <protection locked="0"/>
    </xf>
    <xf numFmtId="166" fontId="0" fillId="0" borderId="1" xfId="0" applyNumberFormat="1" applyBorder="1" applyAlignment="1" applyProtection="1">
      <alignment horizontal="center" vertical="center"/>
      <protection locked="0"/>
    </xf>
    <xf numFmtId="166" fontId="0" fillId="0" borderId="1" xfId="0" applyNumberFormat="1" applyBorder="1" applyAlignment="1" applyProtection="1">
      <alignment horizontal="center" vertical="center" wrapText="1"/>
      <protection locked="0"/>
    </xf>
    <xf numFmtId="0" fontId="5" fillId="0" borderId="1" xfId="1" applyAlignment="1" applyProtection="1">
      <alignment horizontal="center" vertical="center" wrapText="1"/>
      <protection locked="0"/>
    </xf>
    <xf numFmtId="49" fontId="0" fillId="0" borderId="1" xfId="0" applyNumberFormat="1" applyBorder="1" applyAlignment="1" applyProtection="1">
      <alignment horizontal="left" vertical="top" wrapText="1"/>
      <protection locked="0"/>
    </xf>
    <xf numFmtId="166" fontId="0" fillId="0" borderId="1" xfId="4" applyNumberFormat="1" applyFont="1" applyBorder="1" applyAlignment="1" applyProtection="1">
      <alignment horizontal="center" vertical="center"/>
      <protection locked="0"/>
    </xf>
    <xf numFmtId="3" fontId="0" fillId="0" borderId="1" xfId="0" applyNumberFormat="1" applyBorder="1" applyAlignment="1" applyProtection="1">
      <alignment horizontal="center" vertical="center"/>
      <protection locked="0"/>
    </xf>
    <xf numFmtId="3" fontId="0" fillId="0" borderId="1" xfId="0" applyNumberFormat="1" applyBorder="1" applyAlignment="1" applyProtection="1">
      <alignment horizontal="center" vertical="center" wrapText="1"/>
      <protection locked="0"/>
    </xf>
    <xf numFmtId="172" fontId="0" fillId="0" borderId="1" xfId="3" applyNumberFormat="1" applyFont="1" applyBorder="1" applyAlignment="1" applyProtection="1">
      <alignment horizontal="center" vertical="center"/>
      <protection locked="0"/>
    </xf>
    <xf numFmtId="49" fontId="0" fillId="0" borderId="1" xfId="0" applyNumberFormat="1" applyBorder="1" applyAlignment="1" applyProtection="1">
      <alignment horizontal="center" vertical="center" wrapText="1"/>
      <protection locked="0"/>
    </xf>
    <xf numFmtId="3" fontId="0" fillId="0" borderId="1" xfId="5" applyNumberFormat="1" applyFont="1" applyBorder="1" applyAlignment="1" applyProtection="1">
      <alignment horizontal="center" vertical="center"/>
      <protection locked="0"/>
    </xf>
    <xf numFmtId="49" fontId="0" fillId="0" borderId="1" xfId="0" applyNumberFormat="1" applyBorder="1" applyAlignment="1" applyProtection="1">
      <alignment vertical="top" wrapText="1"/>
      <protection locked="0"/>
    </xf>
    <xf numFmtId="49" fontId="15" fillId="0" borderId="1" xfId="0" applyNumberFormat="1" applyFont="1" applyBorder="1" applyAlignment="1" applyProtection="1">
      <alignment horizontal="center"/>
      <protection locked="0"/>
    </xf>
    <xf numFmtId="167" fontId="0" fillId="0" borderId="1" xfId="0" applyNumberFormat="1" applyBorder="1" applyAlignment="1" applyProtection="1">
      <alignment horizontal="center"/>
      <protection locked="0"/>
    </xf>
    <xf numFmtId="172" fontId="0" fillId="0" borderId="1" xfId="0" applyNumberFormat="1" applyBorder="1" applyAlignment="1" applyProtection="1">
      <alignment horizontal="center"/>
      <protection locked="0"/>
    </xf>
    <xf numFmtId="0" fontId="13" fillId="0" borderId="0" xfId="0" applyFont="1" applyAlignment="1">
      <alignment horizontal="left" vertical="top" wrapText="1"/>
    </xf>
    <xf numFmtId="3" fontId="0" fillId="0" borderId="0" xfId="0" applyNumberFormat="1" applyAlignment="1" applyProtection="1">
      <alignment horizontal="center"/>
      <protection locked="0"/>
    </xf>
    <xf numFmtId="0" fontId="5" fillId="0" borderId="0" xfId="1" applyBorder="1" applyAlignment="1" applyProtection="1">
      <alignment horizontal="left" vertical="top" wrapText="1"/>
      <protection locked="0"/>
    </xf>
    <xf numFmtId="171" fontId="3" fillId="3" borderId="1" xfId="0" applyNumberFormat="1" applyFont="1" applyFill="1" applyBorder="1" applyAlignment="1" applyProtection="1">
      <alignment horizontal="center" vertical="center"/>
      <protection locked="0"/>
    </xf>
    <xf numFmtId="0" fontId="0" fillId="0" borderId="0" xfId="0" applyAlignment="1" applyProtection="1">
      <alignment horizontal="left"/>
      <protection locked="0"/>
    </xf>
    <xf numFmtId="0" fontId="0" fillId="0" borderId="0" xfId="0" applyAlignment="1" applyProtection="1">
      <alignment horizontal="left" vertical="top"/>
      <protection locked="0"/>
    </xf>
    <xf numFmtId="0" fontId="5" fillId="0" borderId="0" xfId="1" applyBorder="1" applyAlignment="1" applyProtection="1">
      <alignment horizontal="center" vertical="center"/>
      <protection locked="0"/>
    </xf>
    <xf numFmtId="0" fontId="0" fillId="0" borderId="0" xfId="0" applyAlignment="1" applyProtection="1">
      <alignment horizontal="center"/>
      <protection locked="0"/>
    </xf>
    <xf numFmtId="0" fontId="6" fillId="0" borderId="0" xfId="0" applyFont="1" applyProtection="1">
      <protection locked="0"/>
    </xf>
    <xf numFmtId="0" fontId="0" fillId="0" borderId="0" xfId="0" applyAlignment="1" applyProtection="1">
      <alignment horizontal="left" vertical="top" wrapText="1"/>
      <protection locked="0"/>
    </xf>
    <xf numFmtId="0" fontId="0" fillId="0" borderId="0" xfId="0" applyAlignment="1" applyProtection="1">
      <alignment vertical="top" wrapText="1"/>
      <protection locked="0"/>
    </xf>
    <xf numFmtId="0" fontId="7" fillId="0" borderId="0" xfId="0" applyFont="1" applyAlignment="1" applyProtection="1">
      <alignment horizontal="right" vertical="top" wrapText="1"/>
      <protection locked="0"/>
    </xf>
    <xf numFmtId="0" fontId="7" fillId="0" borderId="0" xfId="0" applyFont="1" applyProtection="1">
      <protection locked="0"/>
    </xf>
    <xf numFmtId="0" fontId="0" fillId="0" borderId="2" xfId="0" applyBorder="1" applyProtection="1">
      <protection locked="0"/>
    </xf>
    <xf numFmtId="0" fontId="5" fillId="0" borderId="0" xfId="1" applyBorder="1" applyAlignment="1" applyProtection="1">
      <alignment horizontal="center" vertical="center" wrapText="1"/>
      <protection locked="0"/>
    </xf>
    <xf numFmtId="0" fontId="5" fillId="0" borderId="0" xfId="1" applyBorder="1" applyAlignment="1" applyProtection="1">
      <alignment horizontal="center"/>
      <protection locked="0"/>
    </xf>
    <xf numFmtId="0" fontId="5" fillId="0" borderId="0" xfId="1" applyBorder="1" applyProtection="1">
      <protection locked="0"/>
    </xf>
    <xf numFmtId="0" fontId="0" fillId="0" borderId="0" xfId="0" applyAlignment="1" applyProtection="1">
      <alignment wrapText="1"/>
      <protection locked="0"/>
    </xf>
    <xf numFmtId="0" fontId="16" fillId="0" borderId="0" xfId="0" applyFont="1" applyProtection="1">
      <protection locked="0"/>
    </xf>
    <xf numFmtId="0" fontId="22" fillId="0" borderId="0" xfId="0" applyFont="1" applyAlignment="1" applyProtection="1">
      <alignment vertical="center"/>
      <protection locked="0"/>
    </xf>
    <xf numFmtId="0" fontId="3" fillId="0" borderId="1" xfId="0" applyFont="1" applyBorder="1" applyAlignment="1" applyProtection="1">
      <alignment horizontal="center" vertical="center" wrapText="1"/>
      <protection locked="0"/>
    </xf>
    <xf numFmtId="0" fontId="24" fillId="5" borderId="4" xfId="0" applyFont="1" applyFill="1" applyBorder="1" applyProtection="1">
      <protection locked="0"/>
    </xf>
    <xf numFmtId="0" fontId="9" fillId="0" borderId="1" xfId="0" applyFont="1" applyBorder="1" applyAlignment="1" applyProtection="1">
      <alignment horizontal="left" vertical="center" wrapText="1" indent="2"/>
      <protection locked="0"/>
    </xf>
    <xf numFmtId="0" fontId="23" fillId="3" borderId="1" xfId="0" applyFont="1" applyFill="1" applyBorder="1" applyAlignment="1" applyProtection="1">
      <alignment horizontal="right" vertical="center" wrapText="1"/>
      <protection locked="0"/>
    </xf>
    <xf numFmtId="171" fontId="3" fillId="0" borderId="1" xfId="0" applyNumberFormat="1" applyFont="1" applyBorder="1" applyAlignment="1" applyProtection="1">
      <alignment horizontal="center" vertical="center"/>
      <protection locked="0"/>
    </xf>
    <xf numFmtId="171" fontId="3" fillId="0" borderId="0" xfId="0" applyNumberFormat="1" applyFont="1" applyAlignment="1" applyProtection="1">
      <alignment horizontal="center" vertical="center"/>
      <protection locked="0"/>
    </xf>
    <xf numFmtId="0" fontId="23" fillId="0" borderId="0" xfId="0" applyFont="1" applyAlignment="1" applyProtection="1">
      <alignment horizontal="right" vertical="center" wrapText="1"/>
      <protection locked="0"/>
    </xf>
    <xf numFmtId="0" fontId="24" fillId="5" borderId="9" xfId="0" applyFont="1" applyFill="1" applyBorder="1" applyAlignment="1" applyProtection="1">
      <alignment vertical="center" wrapText="1"/>
      <protection locked="0"/>
    </xf>
    <xf numFmtId="0" fontId="3" fillId="0" borderId="0" xfId="0" applyFont="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23" fillId="0" borderId="0" xfId="0" applyFont="1" applyAlignment="1" applyProtection="1">
      <alignment vertical="center" wrapText="1"/>
      <protection locked="0"/>
    </xf>
    <xf numFmtId="0" fontId="9" fillId="0" borderId="0" xfId="0" applyFont="1" applyAlignment="1" applyProtection="1">
      <alignment horizontal="center" vertical="center" wrapText="1"/>
      <protection locked="0"/>
    </xf>
    <xf numFmtId="171" fontId="9" fillId="4" borderId="1" xfId="0" applyNumberFormat="1" applyFont="1" applyFill="1" applyBorder="1" applyAlignment="1" applyProtection="1">
      <alignment horizontal="center" vertical="center" wrapText="1"/>
      <protection locked="0"/>
    </xf>
    <xf numFmtId="171" fontId="0" fillId="4" borderId="1" xfId="0" applyNumberFormat="1" applyFill="1" applyBorder="1" applyAlignment="1" applyProtection="1">
      <alignment horizontal="center" vertical="center"/>
      <protection locked="0"/>
    </xf>
    <xf numFmtId="0" fontId="0" fillId="0" borderId="0" xfId="0" applyAlignment="1" applyProtection="1">
      <alignment horizontal="center" vertical="center"/>
      <protection locked="0"/>
    </xf>
    <xf numFmtId="1" fontId="0" fillId="0" borderId="0" xfId="0" applyNumberFormat="1" applyAlignment="1" applyProtection="1">
      <alignment horizontal="center" vertical="center"/>
      <protection locked="0"/>
    </xf>
    <xf numFmtId="0" fontId="9" fillId="0" borderId="0" xfId="0" applyFont="1" applyAlignment="1" applyProtection="1">
      <alignment vertical="center"/>
      <protection locked="0"/>
    </xf>
    <xf numFmtId="0" fontId="23" fillId="0" borderId="0" xfId="0" applyFont="1" applyAlignment="1" applyProtection="1">
      <alignment horizontal="left" vertical="center" wrapText="1" indent="19"/>
      <protection locked="0"/>
    </xf>
    <xf numFmtId="0" fontId="23" fillId="0" borderId="0" xfId="0" applyFont="1" applyAlignment="1" applyProtection="1">
      <alignment horizontal="center" vertical="center" wrapText="1"/>
      <protection locked="0"/>
    </xf>
    <xf numFmtId="0" fontId="9" fillId="0" borderId="0" xfId="0" applyFont="1" applyAlignment="1" applyProtection="1">
      <alignment horizontal="right" vertical="center" indent="4"/>
      <protection locked="0"/>
    </xf>
    <xf numFmtId="0" fontId="9" fillId="0" borderId="0" xfId="0" applyFont="1" applyAlignment="1" applyProtection="1">
      <alignment horizontal="right" vertical="center" wrapText="1" indent="19"/>
      <protection locked="0"/>
    </xf>
    <xf numFmtId="1" fontId="9" fillId="0" borderId="0" xfId="0" applyNumberFormat="1" applyFont="1" applyAlignment="1" applyProtection="1">
      <alignment horizontal="right" vertical="center" wrapText="1"/>
      <protection locked="0"/>
    </xf>
    <xf numFmtId="0" fontId="9" fillId="0" borderId="0" xfId="0" applyFont="1" applyAlignment="1" applyProtection="1">
      <alignment horizontal="left" vertical="center" wrapText="1" indent="19"/>
      <protection locked="0"/>
    </xf>
    <xf numFmtId="0" fontId="0" fillId="0" borderId="0" xfId="0" applyAlignment="1" applyProtection="1">
      <alignment horizontal="right"/>
      <protection locked="0"/>
    </xf>
    <xf numFmtId="0" fontId="9" fillId="0" borderId="0" xfId="0" applyFont="1" applyAlignment="1" applyProtection="1">
      <alignment horizontal="right" vertical="center" wrapText="1"/>
      <protection locked="0"/>
    </xf>
    <xf numFmtId="1" fontId="9" fillId="0" borderId="0" xfId="0" applyNumberFormat="1" applyFont="1" applyAlignment="1" applyProtection="1">
      <alignment horizontal="center" vertical="center" wrapText="1"/>
      <protection locked="0"/>
    </xf>
    <xf numFmtId="0" fontId="18" fillId="0" borderId="0" xfId="0" applyFont="1" applyAlignment="1" applyProtection="1">
      <alignment vertical="center" wrapText="1"/>
      <protection locked="0"/>
    </xf>
    <xf numFmtId="0" fontId="29" fillId="0" borderId="0" xfId="0" applyFont="1" applyAlignment="1" applyProtection="1">
      <alignment vertical="center" wrapText="1"/>
      <protection locked="0"/>
    </xf>
    <xf numFmtId="0" fontId="3" fillId="0" borderId="1" xfId="0" applyFont="1" applyBorder="1" applyAlignment="1" applyProtection="1">
      <alignment horizontal="center" vertical="center"/>
      <protection locked="0"/>
    </xf>
    <xf numFmtId="0" fontId="0" fillId="0" borderId="1" xfId="0" applyBorder="1" applyAlignment="1" applyProtection="1">
      <alignment horizontal="left" vertical="center" wrapText="1"/>
      <protection locked="0"/>
    </xf>
    <xf numFmtId="171" fontId="0" fillId="3" borderId="1" xfId="0" applyNumberFormat="1" applyFill="1" applyBorder="1" applyAlignment="1" applyProtection="1">
      <alignment horizontal="center" vertical="center"/>
      <protection locked="0"/>
    </xf>
    <xf numFmtId="9" fontId="0" fillId="3" borderId="1" xfId="3" applyFont="1" applyFill="1" applyBorder="1" applyAlignment="1" applyProtection="1">
      <alignment horizontal="center" vertical="center"/>
      <protection locked="0"/>
    </xf>
    <xf numFmtId="0" fontId="3" fillId="0" borderId="0" xfId="0" applyFont="1" applyAlignment="1" applyProtection="1">
      <alignment horizontal="right" vertical="top" wrapText="1"/>
      <protection locked="0"/>
    </xf>
    <xf numFmtId="10" fontId="0" fillId="0" borderId="0" xfId="3" applyNumberFormat="1" applyFont="1" applyFill="1" applyBorder="1" applyAlignment="1" applyProtection="1">
      <alignment horizontal="center" vertical="center"/>
      <protection locked="0"/>
    </xf>
    <xf numFmtId="0" fontId="24" fillId="5" borderId="1" xfId="0" applyFont="1" applyFill="1" applyBorder="1" applyAlignment="1" applyProtection="1">
      <alignment horizontal="center" vertical="center"/>
      <protection locked="0"/>
    </xf>
    <xf numFmtId="171" fontId="10" fillId="3" borderId="1" xfId="0" applyNumberFormat="1" applyFont="1" applyFill="1" applyBorder="1" applyAlignment="1" applyProtection="1">
      <alignment horizontal="center" vertical="center"/>
      <protection locked="0"/>
    </xf>
    <xf numFmtId="0" fontId="3" fillId="0" borderId="0" xfId="0" applyFont="1" applyAlignment="1" applyProtection="1">
      <alignment horizontal="right"/>
      <protection locked="0"/>
    </xf>
    <xf numFmtId="0" fontId="0" fillId="0" borderId="0" xfId="0" applyAlignment="1" applyProtection="1">
      <alignment vertical="top"/>
      <protection locked="0"/>
    </xf>
    <xf numFmtId="0" fontId="30" fillId="0" borderId="0" xfId="0" applyFont="1" applyAlignment="1" applyProtection="1">
      <alignment horizontal="center" vertical="top"/>
      <protection locked="0"/>
    </xf>
    <xf numFmtId="0" fontId="3" fillId="0" borderId="0" xfId="0" applyFont="1" applyAlignment="1" applyProtection="1">
      <alignment horizontal="center"/>
      <protection locked="0"/>
    </xf>
    <xf numFmtId="0" fontId="18" fillId="0" borderId="0" xfId="0" applyFont="1" applyAlignment="1" applyProtection="1">
      <alignment horizontal="left" vertical="top"/>
      <protection locked="0"/>
    </xf>
    <xf numFmtId="171" fontId="0" fillId="0" borderId="0" xfId="0" applyNumberFormat="1" applyAlignment="1" applyProtection="1">
      <alignment horizontal="center" vertical="center" wrapText="1"/>
      <protection locked="0"/>
    </xf>
    <xf numFmtId="0" fontId="18" fillId="0" borderId="0" xfId="0" applyFont="1" applyAlignment="1" applyProtection="1">
      <alignment horizontal="right" vertical="top"/>
      <protection locked="0"/>
    </xf>
    <xf numFmtId="171" fontId="0" fillId="0" borderId="0" xfId="0" applyNumberFormat="1" applyAlignment="1" applyProtection="1">
      <alignment horizontal="center" vertical="center"/>
      <protection locked="0"/>
    </xf>
    <xf numFmtId="0" fontId="0" fillId="0" borderId="0" xfId="0" applyAlignment="1" applyProtection="1">
      <alignment horizontal="right" vertical="top"/>
      <protection locked="0"/>
    </xf>
    <xf numFmtId="0" fontId="18" fillId="0" borderId="1" xfId="0" applyFont="1" applyBorder="1" applyAlignment="1" applyProtection="1">
      <alignment horizontal="right" vertical="top"/>
      <protection locked="0"/>
    </xf>
    <xf numFmtId="0" fontId="0" fillId="0" borderId="1" xfId="0" applyBorder="1" applyAlignment="1" applyProtection="1">
      <alignment horizontal="right"/>
      <protection locked="0"/>
    </xf>
    <xf numFmtId="0" fontId="7" fillId="0" borderId="0" xfId="0" applyFont="1" applyAlignment="1" applyProtection="1">
      <alignment horizontal="right"/>
      <protection locked="0"/>
    </xf>
    <xf numFmtId="0" fontId="36" fillId="0" borderId="0" xfId="0" applyFont="1" applyProtection="1">
      <protection locked="0"/>
    </xf>
    <xf numFmtId="0" fontId="10" fillId="0" borderId="1" xfId="0" applyFont="1" applyBorder="1" applyAlignment="1" applyProtection="1">
      <alignment horizontal="center" vertical="center" wrapText="1"/>
      <protection locked="0"/>
    </xf>
    <xf numFmtId="171" fontId="0" fillId="0" borderId="0" xfId="0" applyNumberFormat="1" applyAlignment="1" applyProtection="1">
      <alignment horizontal="center"/>
      <protection locked="0"/>
    </xf>
    <xf numFmtId="0" fontId="10" fillId="0" borderId="1" xfId="0" applyFont="1" applyBorder="1" applyAlignment="1" applyProtection="1">
      <alignment horizontal="center" vertical="center"/>
      <protection locked="0"/>
    </xf>
    <xf numFmtId="0" fontId="59" fillId="0" borderId="0" xfId="0" applyFont="1" applyAlignment="1" applyProtection="1">
      <alignment horizontal="left" indent="1"/>
      <protection locked="0"/>
    </xf>
    <xf numFmtId="0" fontId="7" fillId="0" borderId="0" xfId="0" applyFont="1" applyAlignment="1" applyProtection="1">
      <alignment horizontal="left"/>
      <protection locked="0"/>
    </xf>
    <xf numFmtId="0" fontId="0" fillId="0" borderId="0" xfId="0" applyAlignment="1" applyProtection="1">
      <alignment horizontal="left" vertical="center" indent="4"/>
      <protection locked="0"/>
    </xf>
    <xf numFmtId="0" fontId="0" fillId="0" borderId="0" xfId="0" applyAlignment="1" applyProtection="1">
      <alignment horizontal="left" indent="4"/>
      <protection locked="0"/>
    </xf>
    <xf numFmtId="0" fontId="3" fillId="0" borderId="0" xfId="0" applyFont="1" applyAlignment="1" applyProtection="1">
      <alignment horizontal="center" vertical="center"/>
      <protection locked="0"/>
    </xf>
    <xf numFmtId="0" fontId="3" fillId="0" borderId="0" xfId="0" applyFont="1" applyAlignment="1" applyProtection="1">
      <alignment horizontal="left" wrapText="1"/>
      <protection locked="0"/>
    </xf>
    <xf numFmtId="0" fontId="0" fillId="0" borderId="2" xfId="0" applyBorder="1" applyAlignment="1" applyProtection="1">
      <alignment horizontal="right" vertical="center" wrapText="1"/>
      <protection locked="0"/>
    </xf>
    <xf numFmtId="0" fontId="3" fillId="0" borderId="6" xfId="0" applyFont="1" applyBorder="1" applyAlignment="1" applyProtection="1">
      <alignment horizontal="center" vertical="center" wrapText="1"/>
      <protection locked="0"/>
    </xf>
    <xf numFmtId="0" fontId="0" fillId="0" borderId="2" xfId="0" applyBorder="1" applyAlignment="1" applyProtection="1">
      <alignment horizontal="right" vertical="center"/>
      <protection locked="0"/>
    </xf>
    <xf numFmtId="0" fontId="7" fillId="0" borderId="2" xfId="0" applyFont="1" applyBorder="1" applyAlignment="1" applyProtection="1">
      <alignment horizontal="right"/>
      <protection locked="0"/>
    </xf>
    <xf numFmtId="9" fontId="0" fillId="4" borderId="6" xfId="3" applyFont="1" applyFill="1" applyBorder="1" applyAlignment="1" applyProtection="1">
      <alignment horizontal="center" vertical="center"/>
      <protection locked="0"/>
    </xf>
    <xf numFmtId="9" fontId="0" fillId="4" borderId="1" xfId="3" applyFont="1" applyFill="1" applyBorder="1" applyAlignment="1" applyProtection="1">
      <alignment horizontal="center" vertical="center"/>
      <protection locked="0"/>
    </xf>
    <xf numFmtId="49" fontId="0" fillId="0" borderId="2" xfId="0" applyNumberFormat="1" applyBorder="1" applyAlignment="1" applyProtection="1">
      <alignment horizontal="right" vertical="center"/>
      <protection locked="0"/>
    </xf>
    <xf numFmtId="49" fontId="7" fillId="0" borderId="2" xfId="0" applyNumberFormat="1" applyFont="1" applyBorder="1" applyAlignment="1" applyProtection="1">
      <alignment horizontal="right"/>
      <protection locked="0"/>
    </xf>
    <xf numFmtId="0" fontId="3" fillId="0" borderId="1" xfId="0" applyFont="1" applyBorder="1" applyAlignment="1" applyProtection="1">
      <alignment horizontal="center"/>
      <protection locked="0"/>
    </xf>
    <xf numFmtId="9" fontId="0" fillId="4" borderId="1" xfId="0" applyNumberFormat="1" applyFill="1" applyBorder="1" applyAlignment="1" applyProtection="1">
      <alignment horizontal="center" vertical="center"/>
      <protection locked="0"/>
    </xf>
    <xf numFmtId="0" fontId="3" fillId="0" borderId="2" xfId="0" applyFont="1" applyBorder="1" applyAlignment="1" applyProtection="1">
      <alignment horizontal="right"/>
      <protection locked="0"/>
    </xf>
    <xf numFmtId="0" fontId="3" fillId="0" borderId="6" xfId="0" applyFont="1" applyBorder="1" applyAlignment="1" applyProtection="1">
      <alignment horizontal="center"/>
      <protection locked="0"/>
    </xf>
    <xf numFmtId="0" fontId="7" fillId="0" borderId="0" xfId="0" applyFont="1" applyAlignment="1" applyProtection="1">
      <alignment horizontal="center"/>
      <protection locked="0"/>
    </xf>
    <xf numFmtId="165" fontId="0" fillId="0" borderId="1" xfId="0" applyNumberFormat="1" applyBorder="1" applyAlignment="1" applyProtection="1">
      <alignment horizontal="center"/>
      <protection locked="0"/>
    </xf>
    <xf numFmtId="0" fontId="18" fillId="0" borderId="0" xfId="0" applyFont="1" applyAlignment="1" applyProtection="1">
      <alignment horizontal="right" vertical="center" wrapText="1"/>
      <protection locked="0"/>
    </xf>
    <xf numFmtId="165" fontId="0" fillId="4" borderId="1" xfId="0" applyNumberFormat="1" applyFill="1" applyBorder="1" applyAlignment="1" applyProtection="1">
      <alignment horizontal="center"/>
      <protection locked="0"/>
    </xf>
    <xf numFmtId="0" fontId="7" fillId="0" borderId="0" xfId="0" applyFont="1" applyAlignment="1" applyProtection="1">
      <alignment wrapText="1"/>
      <protection locked="0"/>
    </xf>
    <xf numFmtId="0" fontId="18" fillId="0" borderId="0" xfId="0" applyFont="1" applyAlignment="1" applyProtection="1">
      <alignment vertical="center"/>
      <protection locked="0"/>
    </xf>
    <xf numFmtId="0" fontId="0" fillId="0" borderId="0" xfId="0" applyAlignment="1" applyProtection="1">
      <alignment horizontal="left" indent="3"/>
      <protection locked="0"/>
    </xf>
    <xf numFmtId="0" fontId="0" fillId="0" borderId="0" xfId="0" applyAlignment="1" applyProtection="1">
      <alignment horizontal="left" vertical="top" wrapText="1" indent="3"/>
      <protection locked="0"/>
    </xf>
    <xf numFmtId="0" fontId="0" fillId="0" borderId="0" xfId="0" applyAlignment="1" applyProtection="1">
      <alignment horizontal="left" wrapText="1" indent="3"/>
      <protection locked="0"/>
    </xf>
    <xf numFmtId="0" fontId="39" fillId="0" borderId="0" xfId="0" applyFont="1" applyProtection="1">
      <protection locked="0"/>
    </xf>
    <xf numFmtId="0" fontId="7" fillId="0" borderId="0" xfId="0" applyFont="1" applyAlignment="1" applyProtection="1">
      <alignment horizontal="left" indent="3"/>
      <protection locked="0"/>
    </xf>
    <xf numFmtId="164" fontId="0" fillId="0" borderId="0" xfId="0" applyNumberFormat="1" applyProtection="1">
      <protection locked="0"/>
    </xf>
    <xf numFmtId="0" fontId="7" fillId="0" borderId="0" xfId="0" applyFont="1" applyAlignment="1" applyProtection="1">
      <alignment horizontal="left" indent="4"/>
      <protection locked="0"/>
    </xf>
    <xf numFmtId="0" fontId="0" fillId="0" borderId="0" xfId="0" applyAlignment="1" applyProtection="1">
      <alignment horizontal="left" indent="12"/>
      <protection locked="0"/>
    </xf>
    <xf numFmtId="0" fontId="41" fillId="0" borderId="0" xfId="0" applyFont="1" applyAlignment="1" applyProtection="1">
      <alignment vertical="center" wrapText="1"/>
      <protection locked="0"/>
    </xf>
    <xf numFmtId="0" fontId="41" fillId="0" borderId="0" xfId="0" applyFont="1" applyProtection="1">
      <protection locked="0"/>
    </xf>
    <xf numFmtId="0" fontId="0" fillId="4" borderId="1" xfId="0" applyFill="1" applyBorder="1" applyAlignment="1" applyProtection="1">
      <alignment horizontal="center"/>
      <protection locked="0"/>
    </xf>
    <xf numFmtId="0" fontId="0" fillId="0" borderId="0" xfId="0" applyAlignment="1" applyProtection="1">
      <alignment horizontal="right" vertical="center"/>
      <protection locked="0"/>
    </xf>
    <xf numFmtId="0" fontId="0" fillId="0" borderId="0" xfId="0" applyAlignment="1" applyProtection="1">
      <alignment horizontal="right" vertical="center" wrapText="1"/>
      <protection locked="0"/>
    </xf>
    <xf numFmtId="0" fontId="7" fillId="0" borderId="0" xfId="0" applyFont="1" applyAlignment="1" applyProtection="1">
      <alignment horizontal="left" vertical="top"/>
      <protection locked="0"/>
    </xf>
    <xf numFmtId="0" fontId="0" fillId="0" borderId="0" xfId="0" applyAlignment="1" applyProtection="1">
      <alignment horizontal="right" wrapText="1"/>
      <protection locked="0"/>
    </xf>
    <xf numFmtId="167" fontId="0" fillId="0" borderId="0" xfId="0" applyNumberFormat="1" applyProtection="1">
      <protection locked="0"/>
    </xf>
    <xf numFmtId="0" fontId="0" fillId="3" borderId="0" xfId="0" applyFill="1" applyProtection="1">
      <protection locked="0"/>
    </xf>
    <xf numFmtId="0" fontId="0" fillId="3" borderId="0" xfId="0" applyFill="1" applyAlignment="1" applyProtection="1">
      <alignment horizontal="center" vertical="center"/>
      <protection locked="0"/>
    </xf>
    <xf numFmtId="168" fontId="0" fillId="0" borderId="0" xfId="0" applyNumberFormat="1" applyAlignment="1" applyProtection="1">
      <alignment vertical="top" wrapText="1"/>
      <protection locked="0"/>
    </xf>
    <xf numFmtId="166" fontId="0" fillId="5" borderId="1" xfId="0" applyNumberFormat="1" applyFill="1" applyBorder="1" applyAlignment="1" applyProtection="1">
      <alignment horizontal="center" vertical="center"/>
      <protection locked="0"/>
    </xf>
    <xf numFmtId="0" fontId="3" fillId="3" borderId="0" xfId="0" applyFont="1" applyFill="1" applyProtection="1">
      <protection locked="0"/>
    </xf>
    <xf numFmtId="0" fontId="30" fillId="0" borderId="0" xfId="0" applyFont="1" applyAlignment="1" applyProtection="1">
      <alignment vertical="top" wrapText="1"/>
      <protection locked="0"/>
    </xf>
    <xf numFmtId="0" fontId="18" fillId="0" borderId="0" xfId="0" applyFont="1" applyAlignment="1" applyProtection="1">
      <alignment vertical="top"/>
      <protection locked="0"/>
    </xf>
    <xf numFmtId="0" fontId="51" fillId="0" borderId="0" xfId="0" applyFont="1" applyAlignment="1" applyProtection="1">
      <alignment vertical="top" wrapText="1"/>
      <protection locked="0"/>
    </xf>
    <xf numFmtId="0" fontId="3" fillId="0" borderId="1" xfId="0" applyFont="1" applyBorder="1" applyAlignment="1" applyProtection="1">
      <alignment horizontal="left" indent="3"/>
      <protection locked="0"/>
    </xf>
    <xf numFmtId="0" fontId="0" fillId="0" borderId="1" xfId="0" applyBorder="1" applyAlignment="1" applyProtection="1">
      <alignment horizontal="left" wrapText="1" indent="3"/>
      <protection locked="0"/>
    </xf>
    <xf numFmtId="0" fontId="3" fillId="3" borderId="1" xfId="0" applyFont="1" applyFill="1" applyBorder="1" applyAlignment="1" applyProtection="1">
      <alignment horizontal="right" wrapText="1"/>
      <protection locked="0"/>
    </xf>
    <xf numFmtId="166" fontId="3" fillId="3" borderId="1" xfId="4" applyNumberFormat="1" applyFont="1" applyFill="1" applyBorder="1" applyAlignment="1" applyProtection="1">
      <alignment horizontal="center" vertical="center"/>
      <protection locked="0"/>
    </xf>
    <xf numFmtId="0" fontId="3" fillId="3" borderId="1" xfId="0" applyFont="1" applyFill="1" applyBorder="1" applyAlignment="1" applyProtection="1">
      <alignment horizontal="right"/>
      <protection locked="0"/>
    </xf>
    <xf numFmtId="166" fontId="3" fillId="3" borderId="1" xfId="0" applyNumberFormat="1" applyFont="1" applyFill="1" applyBorder="1" applyAlignment="1" applyProtection="1">
      <alignment horizontal="center" vertical="center"/>
      <protection locked="0"/>
    </xf>
    <xf numFmtId="0" fontId="0" fillId="0" borderId="3" xfId="0" applyBorder="1" applyAlignment="1" applyProtection="1">
      <alignment horizontal="center" vertical="center" wrapText="1"/>
      <protection locked="0"/>
    </xf>
    <xf numFmtId="0" fontId="0" fillId="0" borderId="1" xfId="0" applyBorder="1" applyAlignment="1" applyProtection="1">
      <alignment vertical="center" wrapText="1"/>
      <protection locked="0"/>
    </xf>
    <xf numFmtId="0" fontId="0" fillId="0" borderId="1" xfId="0" applyBorder="1" applyAlignment="1" applyProtection="1">
      <alignment vertical="center"/>
      <protection locked="0"/>
    </xf>
    <xf numFmtId="0" fontId="0" fillId="0" borderId="0" xfId="0" applyAlignment="1" applyProtection="1">
      <alignment vertical="center"/>
      <protection locked="0"/>
    </xf>
    <xf numFmtId="9" fontId="0" fillId="0" borderId="0" xfId="0" applyNumberFormat="1" applyAlignment="1" applyProtection="1">
      <alignment horizontal="center" vertical="center"/>
      <protection locked="0"/>
    </xf>
    <xf numFmtId="168" fontId="0" fillId="0" borderId="0" xfId="0" applyNumberFormat="1" applyAlignment="1" applyProtection="1">
      <alignment horizontal="center" vertical="center"/>
      <protection locked="0"/>
    </xf>
    <xf numFmtId="0" fontId="50" fillId="0" borderId="0" xfId="0" applyFont="1" applyAlignment="1" applyProtection="1">
      <alignment horizontal="right"/>
      <protection locked="0"/>
    </xf>
    <xf numFmtId="0" fontId="52" fillId="0" borderId="0" xfId="0" applyFont="1" applyProtection="1">
      <protection locked="0"/>
    </xf>
    <xf numFmtId="0" fontId="0" fillId="0" borderId="1" xfId="0" applyBorder="1" applyAlignment="1" applyProtection="1">
      <alignment horizontal="left" vertical="center"/>
      <protection locked="0"/>
    </xf>
    <xf numFmtId="0" fontId="0" fillId="0" borderId="3" xfId="0" applyBorder="1" applyAlignment="1" applyProtection="1">
      <alignment horizontal="left" vertical="center" wrapText="1"/>
      <protection locked="0"/>
    </xf>
    <xf numFmtId="0" fontId="50" fillId="0" borderId="10" xfId="0" applyFont="1" applyBorder="1" applyAlignment="1" applyProtection="1">
      <alignment horizontal="right" vertical="center"/>
      <protection locked="0"/>
    </xf>
    <xf numFmtId="0" fontId="6" fillId="0" borderId="0" xfId="0" applyFont="1" applyAlignment="1" applyProtection="1">
      <alignment vertical="center"/>
      <protection locked="0"/>
    </xf>
    <xf numFmtId="49" fontId="3" fillId="0" borderId="0" xfId="0" applyNumberFormat="1" applyFont="1" applyAlignment="1" applyProtection="1">
      <alignment horizontal="right"/>
      <protection locked="0"/>
    </xf>
    <xf numFmtId="49" fontId="0" fillId="0" borderId="0" xfId="0" applyNumberFormat="1" applyAlignment="1" applyProtection="1">
      <alignment horizontal="right"/>
      <protection locked="0"/>
    </xf>
    <xf numFmtId="0" fontId="3" fillId="0" borderId="3" xfId="0" applyFont="1" applyBorder="1" applyAlignment="1" applyProtection="1">
      <alignment horizontal="center" vertical="center"/>
      <protection locked="0"/>
    </xf>
    <xf numFmtId="0" fontId="3" fillId="0" borderId="3" xfId="0" applyFont="1" applyBorder="1" applyAlignment="1" applyProtection="1">
      <alignment horizontal="center" vertical="center" wrapText="1"/>
      <protection locked="0"/>
    </xf>
    <xf numFmtId="0" fontId="18" fillId="0" borderId="1" xfId="0" applyFont="1" applyBorder="1" applyAlignment="1" applyProtection="1">
      <alignment vertical="center" wrapText="1"/>
      <protection locked="0"/>
    </xf>
    <xf numFmtId="0" fontId="30" fillId="0" borderId="1" xfId="0" applyFont="1" applyBorder="1" applyAlignment="1" applyProtection="1">
      <alignment horizontal="center" vertical="center" wrapText="1"/>
      <protection locked="0"/>
    </xf>
    <xf numFmtId="0" fontId="32" fillId="0" borderId="1" xfId="0" applyFont="1" applyBorder="1" applyAlignment="1" applyProtection="1">
      <alignment vertical="center" wrapText="1"/>
      <protection locked="0"/>
    </xf>
    <xf numFmtId="0" fontId="30" fillId="0" borderId="0" xfId="0" applyFont="1" applyAlignment="1" applyProtection="1">
      <alignment horizontal="justify" vertical="center" wrapText="1"/>
      <protection locked="0"/>
    </xf>
    <xf numFmtId="0" fontId="18" fillId="0" borderId="0" xfId="0" applyFont="1" applyAlignment="1" applyProtection="1">
      <alignment horizontal="justify" vertical="center" wrapText="1"/>
      <protection locked="0"/>
    </xf>
    <xf numFmtId="0" fontId="18" fillId="0" borderId="0" xfId="0" applyFont="1" applyAlignment="1" applyProtection="1">
      <alignment horizontal="left" vertical="center" wrapText="1"/>
      <protection locked="0"/>
    </xf>
    <xf numFmtId="0" fontId="0" fillId="0" borderId="0" xfId="0" applyAlignment="1" applyProtection="1">
      <alignment vertical="center" wrapText="1"/>
      <protection locked="0"/>
    </xf>
    <xf numFmtId="0" fontId="58" fillId="0" borderId="0" xfId="0" applyFont="1" applyAlignment="1" applyProtection="1">
      <alignment vertical="center" wrapText="1"/>
      <protection locked="0"/>
    </xf>
    <xf numFmtId="173" fontId="0" fillId="0" borderId="0" xfId="5" applyNumberFormat="1" applyFont="1" applyBorder="1" applyAlignment="1" applyProtection="1">
      <alignment horizontal="center" vertical="center"/>
      <protection locked="0"/>
    </xf>
    <xf numFmtId="173" fontId="0" fillId="0" borderId="0" xfId="5" applyNumberFormat="1" applyFont="1" applyAlignment="1" applyProtection="1">
      <alignment horizontal="center" vertical="center"/>
      <protection locked="0"/>
    </xf>
    <xf numFmtId="173" fontId="38" fillId="0" borderId="0" xfId="5" applyNumberFormat="1" applyFont="1" applyBorder="1" applyAlignment="1">
      <alignment horizontal="center"/>
    </xf>
    <xf numFmtId="173" fontId="0" fillId="0" borderId="0" xfId="5" applyNumberFormat="1" applyFont="1" applyBorder="1" applyAlignment="1" applyProtection="1">
      <alignment horizontal="center"/>
      <protection locked="0"/>
    </xf>
    <xf numFmtId="173" fontId="0" fillId="0" borderId="0" xfId="5" applyNumberFormat="1" applyFont="1" applyAlignment="1" applyProtection="1">
      <alignment horizontal="center"/>
      <protection locked="0"/>
    </xf>
    <xf numFmtId="174" fontId="62" fillId="6" borderId="1" xfId="6" applyNumberFormat="1" applyFont="1" applyFill="1" applyBorder="1" applyAlignment="1">
      <alignment horizontal="center" vertical="top"/>
    </xf>
    <xf numFmtId="172" fontId="0" fillId="0" borderId="0" xfId="0" applyNumberFormat="1" applyProtection="1">
      <protection locked="0"/>
    </xf>
    <xf numFmtId="0" fontId="0" fillId="0" borderId="1" xfId="0" applyBorder="1" applyAlignment="1" applyProtection="1">
      <alignment horizontal="center" vertical="center"/>
      <protection locked="0"/>
    </xf>
    <xf numFmtId="0" fontId="63" fillId="0" borderId="12" xfId="0" applyFont="1" applyBorder="1" applyAlignment="1">
      <alignment horizontal="left" vertical="top" wrapText="1"/>
    </xf>
    <xf numFmtId="170" fontId="0" fillId="0" borderId="1" xfId="0" applyNumberFormat="1" applyBorder="1" applyAlignment="1" applyProtection="1">
      <alignment horizontal="left" vertical="center" wrapText="1"/>
      <protection locked="0"/>
    </xf>
    <xf numFmtId="0" fontId="63" fillId="0" borderId="13" xfId="0" applyFont="1" applyBorder="1" applyAlignment="1">
      <alignment horizontal="left" vertical="top" wrapText="1"/>
    </xf>
    <xf numFmtId="0" fontId="63" fillId="0" borderId="1" xfId="0" applyFont="1" applyBorder="1" applyAlignment="1">
      <alignment horizontal="left" vertical="top" wrapText="1"/>
    </xf>
    <xf numFmtId="169" fontId="0" fillId="0" borderId="1" xfId="0" applyNumberFormat="1" applyBorder="1" applyAlignment="1" applyProtection="1">
      <alignment horizontal="left" vertical="center" wrapText="1"/>
      <protection locked="0"/>
    </xf>
    <xf numFmtId="1" fontId="0" fillId="0" borderId="1" xfId="0" applyNumberFormat="1" applyBorder="1" applyAlignment="1" applyProtection="1">
      <alignment horizontal="left" vertical="center" wrapText="1"/>
      <protection locked="0"/>
    </xf>
    <xf numFmtId="0" fontId="5" fillId="0" borderId="1" xfId="1"/>
    <xf numFmtId="0" fontId="64" fillId="0" borderId="1" xfId="0" applyFont="1" applyBorder="1" applyAlignment="1">
      <alignment vertical="top" wrapText="1"/>
    </xf>
    <xf numFmtId="0" fontId="2" fillId="0" borderId="1" xfId="0" applyFont="1" applyBorder="1" applyAlignment="1" applyProtection="1">
      <alignment horizontal="center" vertical="center"/>
      <protection locked="0"/>
    </xf>
    <xf numFmtId="171" fontId="0" fillId="0" borderId="1" xfId="0" applyNumberFormat="1" applyFill="1" applyBorder="1" applyAlignment="1" applyProtection="1">
      <alignment horizontal="center" vertical="center"/>
      <protection locked="0"/>
    </xf>
    <xf numFmtId="10" fontId="0" fillId="0" borderId="1" xfId="3" applyNumberFormat="1" applyFont="1" applyBorder="1" applyAlignment="1" applyProtection="1">
      <alignment horizontal="center" vertical="center"/>
      <protection locked="0"/>
    </xf>
    <xf numFmtId="0" fontId="0" fillId="0" borderId="1" xfId="0" applyFill="1" applyBorder="1" applyAlignment="1" applyProtection="1">
      <alignment horizontal="left" vertical="center" wrapText="1"/>
      <protection locked="0"/>
    </xf>
    <xf numFmtId="0" fontId="0" fillId="0" borderId="1" xfId="0" applyFill="1" applyBorder="1" applyAlignment="1" applyProtection="1">
      <alignment vertical="center" wrapText="1"/>
      <protection locked="0"/>
    </xf>
    <xf numFmtId="3" fontId="0" fillId="0" borderId="1" xfId="0" applyNumberFormat="1" applyFill="1" applyBorder="1" applyAlignment="1" applyProtection="1">
      <alignment horizontal="center" vertical="center" wrapText="1"/>
      <protection locked="0"/>
    </xf>
    <xf numFmtId="0" fontId="0" fillId="0" borderId="0" xfId="0" applyFill="1" applyAlignment="1" applyProtection="1">
      <alignment vertical="top" wrapText="1"/>
      <protection locked="0"/>
    </xf>
    <xf numFmtId="0" fontId="0" fillId="0" borderId="0" xfId="0" applyFill="1" applyProtection="1">
      <protection locked="0"/>
    </xf>
    <xf numFmtId="0" fontId="6" fillId="4" borderId="0" xfId="0" applyFont="1" applyFill="1" applyAlignment="1" applyProtection="1">
      <alignment horizontal="center"/>
      <protection locked="0"/>
    </xf>
    <xf numFmtId="0" fontId="0" fillId="0" borderId="0" xfId="0" applyAlignment="1" applyProtection="1">
      <alignment horizontal="left" vertical="top" wrapText="1"/>
      <protection locked="0"/>
    </xf>
    <xf numFmtId="0" fontId="0" fillId="0" borderId="0" xfId="0" applyAlignment="1" applyProtection="1">
      <alignment horizontal="left"/>
      <protection locked="0"/>
    </xf>
    <xf numFmtId="0" fontId="0" fillId="0" borderId="0" xfId="0" applyAlignment="1" applyProtection="1">
      <alignment horizontal="left" vertical="top"/>
      <protection locked="0"/>
    </xf>
    <xf numFmtId="0" fontId="0" fillId="0" borderId="2" xfId="0" applyBorder="1" applyAlignment="1" applyProtection="1">
      <alignment horizontal="left" vertical="top"/>
      <protection locked="0"/>
    </xf>
    <xf numFmtId="0" fontId="4" fillId="2" borderId="0" xfId="0" applyFont="1" applyFill="1" applyAlignment="1" applyProtection="1">
      <alignment horizontal="center"/>
      <protection locked="0"/>
    </xf>
    <xf numFmtId="0" fontId="0" fillId="0" borderId="2" xfId="0" applyBorder="1" applyAlignment="1" applyProtection="1">
      <alignment horizontal="left"/>
      <protection locked="0"/>
    </xf>
    <xf numFmtId="0" fontId="10" fillId="0" borderId="1" xfId="0" applyFont="1" applyBorder="1" applyAlignment="1" applyProtection="1">
      <alignment horizontal="left" vertical="top" wrapText="1"/>
      <protection locked="0"/>
    </xf>
    <xf numFmtId="0" fontId="10" fillId="0" borderId="4" xfId="0" applyFont="1" applyBorder="1" applyAlignment="1" applyProtection="1">
      <alignment horizontal="left" vertical="top" wrapText="1"/>
      <protection locked="0"/>
    </xf>
    <xf numFmtId="0" fontId="17" fillId="0" borderId="1" xfId="0" applyFont="1" applyBorder="1" applyAlignment="1" applyProtection="1">
      <alignment horizontal="left" vertical="top" wrapText="1"/>
      <protection locked="0"/>
    </xf>
    <xf numFmtId="0" fontId="17" fillId="0" borderId="4" xfId="0" applyFont="1" applyBorder="1" applyAlignment="1" applyProtection="1">
      <alignment horizontal="left" vertical="top" wrapText="1"/>
      <protection locked="0"/>
    </xf>
    <xf numFmtId="1" fontId="9" fillId="0" borderId="0" xfId="0" applyNumberFormat="1" applyFont="1" applyAlignment="1" applyProtection="1">
      <alignment horizontal="right" vertical="center" wrapText="1"/>
      <protection locked="0"/>
    </xf>
    <xf numFmtId="1" fontId="9" fillId="0" borderId="11" xfId="0" applyNumberFormat="1" applyFont="1" applyBorder="1" applyAlignment="1" applyProtection="1">
      <alignment horizontal="right" vertical="center" wrapText="1"/>
      <protection locked="0"/>
    </xf>
    <xf numFmtId="0" fontId="34" fillId="0" borderId="1" xfId="0" applyFont="1" applyBorder="1" applyAlignment="1" applyProtection="1">
      <alignment horizontal="left" vertical="top" wrapText="1"/>
      <protection locked="0"/>
    </xf>
    <xf numFmtId="0" fontId="3" fillId="0" borderId="0" xfId="0" applyFont="1" applyAlignment="1" applyProtection="1">
      <alignment horizontal="center" vertical="top" wrapText="1"/>
      <protection locked="0"/>
    </xf>
    <xf numFmtId="0" fontId="0" fillId="0" borderId="1" xfId="0" applyBorder="1" applyAlignment="1" applyProtection="1">
      <alignment horizontal="left" vertical="top" wrapText="1"/>
      <protection locked="0"/>
    </xf>
    <xf numFmtId="0" fontId="3" fillId="0" borderId="1" xfId="0" applyFont="1" applyBorder="1" applyAlignment="1" applyProtection="1">
      <alignment horizontal="right" vertical="top" wrapText="1"/>
      <protection locked="0"/>
    </xf>
    <xf numFmtId="0" fontId="7" fillId="0" borderId="0" xfId="0" applyFont="1" applyAlignment="1" applyProtection="1">
      <alignment horizontal="left" vertical="top" wrapText="1"/>
      <protection locked="0"/>
    </xf>
    <xf numFmtId="0" fontId="7" fillId="0" borderId="7" xfId="0" applyFont="1" applyBorder="1" applyAlignment="1" applyProtection="1">
      <alignment horizontal="left" vertical="top" wrapText="1"/>
      <protection locked="0"/>
    </xf>
    <xf numFmtId="0" fontId="14" fillId="5" borderId="7" xfId="0" applyFont="1" applyFill="1" applyBorder="1" applyAlignment="1" applyProtection="1">
      <alignment horizontal="center"/>
      <protection locked="0"/>
    </xf>
    <xf numFmtId="0" fontId="0" fillId="0" borderId="1" xfId="0" applyBorder="1" applyAlignment="1" applyProtection="1">
      <alignment horizontal="left" vertical="center" wrapText="1"/>
      <protection locked="0"/>
    </xf>
    <xf numFmtId="0" fontId="3" fillId="0" borderId="1" xfId="0" applyFont="1" applyBorder="1" applyAlignment="1" applyProtection="1">
      <alignment horizontal="right" vertical="center" wrapText="1"/>
      <protection locked="0"/>
    </xf>
    <xf numFmtId="0" fontId="19" fillId="0" borderId="0" xfId="0" applyFont="1" applyAlignment="1" applyProtection="1">
      <alignment horizontal="center" vertical="top" wrapText="1"/>
      <protection locked="0"/>
    </xf>
    <xf numFmtId="0" fontId="18" fillId="0" borderId="0" xfId="0" applyFont="1" applyAlignment="1" applyProtection="1">
      <alignment horizontal="left" vertical="top" wrapText="1"/>
      <protection locked="0"/>
    </xf>
    <xf numFmtId="0" fontId="5" fillId="0" borderId="0" xfId="1" applyBorder="1" applyAlignment="1" applyProtection="1">
      <alignment horizontal="left" vertical="top" wrapText="1"/>
      <protection locked="0"/>
    </xf>
    <xf numFmtId="0" fontId="30" fillId="0" borderId="0" xfId="0" applyFont="1" applyAlignment="1" applyProtection="1">
      <alignment horizontal="left" vertical="top" wrapText="1"/>
      <protection locked="0"/>
    </xf>
    <xf numFmtId="0" fontId="6" fillId="2" borderId="0" xfId="0" applyFont="1" applyFill="1" applyAlignment="1" applyProtection="1">
      <alignment horizontal="center"/>
      <protection locked="0"/>
    </xf>
    <xf numFmtId="0" fontId="20" fillId="0" borderId="0" xfId="1" applyFont="1" applyBorder="1" applyProtection="1">
      <protection locked="0"/>
    </xf>
    <xf numFmtId="0" fontId="24" fillId="5" borderId="7" xfId="0" applyFont="1" applyFill="1" applyBorder="1" applyAlignment="1" applyProtection="1">
      <alignment horizontal="center" vertical="center" wrapText="1"/>
      <protection locked="0"/>
    </xf>
    <xf numFmtId="0" fontId="24" fillId="5" borderId="8" xfId="0" applyFont="1" applyFill="1" applyBorder="1" applyAlignment="1" applyProtection="1">
      <alignment horizontal="center" vertical="center" wrapText="1"/>
      <protection locked="0"/>
    </xf>
    <xf numFmtId="0" fontId="24" fillId="5" borderId="5" xfId="0" applyFont="1" applyFill="1" applyBorder="1" applyAlignment="1" applyProtection="1">
      <alignment horizontal="center"/>
      <protection locked="0"/>
    </xf>
    <xf numFmtId="0" fontId="24" fillId="5" borderId="6" xfId="0" applyFont="1" applyFill="1" applyBorder="1" applyAlignment="1" applyProtection="1">
      <alignment horizontal="center"/>
      <protection locked="0"/>
    </xf>
    <xf numFmtId="0" fontId="3" fillId="3" borderId="4" xfId="0" applyFont="1" applyFill="1" applyBorder="1" applyAlignment="1" applyProtection="1">
      <alignment horizontal="center" vertical="center"/>
      <protection locked="0"/>
    </xf>
    <xf numFmtId="0" fontId="3" fillId="3" borderId="6" xfId="0" applyFont="1" applyFill="1" applyBorder="1" applyAlignment="1" applyProtection="1">
      <alignment horizontal="center" vertical="center"/>
      <protection locked="0"/>
    </xf>
    <xf numFmtId="0" fontId="23" fillId="0" borderId="0" xfId="0" applyFont="1" applyAlignment="1" applyProtection="1">
      <alignment horizontal="left" vertical="center" wrapText="1" indent="18"/>
      <protection locked="0"/>
    </xf>
    <xf numFmtId="0" fontId="9" fillId="0" borderId="0" xfId="0" applyFont="1" applyAlignment="1" applyProtection="1">
      <alignment horizontal="left" vertical="top" wrapText="1"/>
      <protection locked="0"/>
    </xf>
    <xf numFmtId="0" fontId="25" fillId="0" borderId="0" xfId="2" applyFont="1" applyAlignment="1" applyProtection="1">
      <alignment horizontal="left" vertical="top" wrapText="1"/>
      <protection locked="0"/>
    </xf>
    <xf numFmtId="0" fontId="25" fillId="0" borderId="0" xfId="2" applyFont="1" applyAlignment="1" applyProtection="1">
      <alignment horizontal="left" vertical="center" wrapText="1"/>
      <protection locked="0"/>
    </xf>
    <xf numFmtId="0" fontId="35" fillId="0" borderId="0" xfId="2" applyFont="1" applyAlignment="1" applyProtection="1">
      <alignment horizontal="left" vertical="center" wrapText="1"/>
      <protection locked="0"/>
    </xf>
    <xf numFmtId="0" fontId="10" fillId="0" borderId="0" xfId="0" applyFont="1" applyAlignment="1" applyProtection="1">
      <alignment horizontal="left" vertical="center" wrapText="1"/>
      <protection locked="0"/>
    </xf>
    <xf numFmtId="0" fontId="3" fillId="0" borderId="0" xfId="0" applyFont="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37" fillId="0" borderId="0" xfId="0" applyFont="1" applyAlignment="1" applyProtection="1">
      <alignment horizontal="left" vertical="top" wrapText="1"/>
      <protection locked="0"/>
    </xf>
    <xf numFmtId="0" fontId="7" fillId="0" borderId="0" xfId="0" applyFont="1" applyAlignment="1" applyProtection="1">
      <alignment horizontal="left" vertical="center" wrapText="1"/>
      <protection locked="0"/>
    </xf>
    <xf numFmtId="0" fontId="0" fillId="0" borderId="0" xfId="0" applyAlignment="1" applyProtection="1">
      <alignment horizontal="left" vertical="center" wrapText="1"/>
      <protection locked="0"/>
    </xf>
    <xf numFmtId="0" fontId="0" fillId="0" borderId="2" xfId="0" applyBorder="1" applyAlignment="1" applyProtection="1">
      <alignment horizontal="left" vertical="center" wrapText="1"/>
      <protection locked="0"/>
    </xf>
    <xf numFmtId="0" fontId="0" fillId="0" borderId="0" xfId="0" applyAlignment="1" applyProtection="1">
      <alignment horizontal="left" vertical="center"/>
      <protection locked="0"/>
    </xf>
    <xf numFmtId="0" fontId="0" fillId="0" borderId="2" xfId="0" applyBorder="1" applyAlignment="1" applyProtection="1">
      <alignment horizontal="left" vertical="center"/>
      <protection locked="0"/>
    </xf>
    <xf numFmtId="0" fontId="18" fillId="0" borderId="0" xfId="0" applyFont="1" applyAlignment="1" applyProtection="1">
      <alignment horizontal="left" vertical="top" wrapText="1" indent="4"/>
      <protection locked="0"/>
    </xf>
    <xf numFmtId="0" fontId="0" fillId="0" borderId="0" xfId="0" applyAlignment="1" applyProtection="1">
      <alignment horizontal="left" vertical="top" wrapText="1" indent="4"/>
      <protection locked="0"/>
    </xf>
    <xf numFmtId="0" fontId="7" fillId="0" borderId="0" xfId="0" applyFont="1" applyAlignment="1" applyProtection="1">
      <alignment horizontal="center" vertical="center" wrapText="1"/>
      <protection locked="0"/>
    </xf>
    <xf numFmtId="0" fontId="18" fillId="0" borderId="0" xfId="0" applyFont="1" applyAlignment="1" applyProtection="1">
      <alignment horizontal="left" vertical="center" wrapText="1" indent="4"/>
      <protection locked="0"/>
    </xf>
    <xf numFmtId="0" fontId="18" fillId="0" borderId="0" xfId="0" applyFont="1" applyAlignment="1" applyProtection="1">
      <alignment vertical="top" wrapText="1"/>
      <protection locked="0"/>
    </xf>
    <xf numFmtId="0" fontId="0" fillId="0" borderId="0" xfId="0" applyAlignment="1" applyProtection="1">
      <alignment horizontal="left" vertical="center" indent="4"/>
      <protection locked="0"/>
    </xf>
    <xf numFmtId="0" fontId="41" fillId="0" borderId="0" xfId="0" applyFont="1" applyAlignment="1" applyProtection="1">
      <alignment horizontal="center" wrapText="1"/>
      <protection locked="0"/>
    </xf>
    <xf numFmtId="0" fontId="0" fillId="0" borderId="0" xfId="0" applyAlignment="1" applyProtection="1">
      <alignment horizontal="right"/>
      <protection locked="0"/>
    </xf>
    <xf numFmtId="0" fontId="4" fillId="2" borderId="0" xfId="0" applyFont="1" applyFill="1" applyAlignment="1" applyProtection="1">
      <alignment horizontal="center" vertical="center"/>
      <protection locked="0"/>
    </xf>
    <xf numFmtId="0" fontId="0" fillId="0" borderId="2" xfId="0" applyBorder="1" applyAlignment="1" applyProtection="1">
      <alignment horizontal="right"/>
      <protection locked="0"/>
    </xf>
    <xf numFmtId="0" fontId="7" fillId="0" borderId="0" xfId="0" applyFont="1" applyAlignment="1" applyProtection="1">
      <alignment horizontal="center" vertical="top" wrapText="1"/>
      <protection locked="0"/>
    </xf>
    <xf numFmtId="0" fontId="45" fillId="0" borderId="0" xfId="0" applyFont="1" applyAlignment="1" applyProtection="1">
      <alignment horizontal="left" vertical="top" wrapText="1"/>
      <protection locked="0"/>
    </xf>
    <xf numFmtId="0" fontId="45" fillId="0" borderId="0" xfId="0" applyFont="1" applyAlignment="1" applyProtection="1">
      <alignment horizontal="left" vertical="top"/>
      <protection locked="0"/>
    </xf>
    <xf numFmtId="0" fontId="3" fillId="0" borderId="0" xfId="0" applyFont="1" applyAlignment="1" applyProtection="1">
      <alignment horizontal="left" vertical="top" wrapText="1"/>
      <protection locked="0"/>
    </xf>
    <xf numFmtId="0" fontId="43" fillId="0" borderId="0" xfId="0" applyFont="1" applyAlignment="1" applyProtection="1">
      <alignment horizontal="left" vertical="top" wrapText="1"/>
      <protection locked="0"/>
    </xf>
    <xf numFmtId="0" fontId="0" fillId="0" borderId="0" xfId="0" applyAlignment="1" applyProtection="1">
      <alignment horizontal="left" indent="5"/>
      <protection locked="0"/>
    </xf>
    <xf numFmtId="0" fontId="0" fillId="0" borderId="0" xfId="0" applyAlignment="1" applyProtection="1">
      <alignment horizontal="left" vertical="top" indent="5"/>
      <protection locked="0"/>
    </xf>
    <xf numFmtId="0" fontId="0" fillId="0" borderId="0" xfId="0" applyAlignment="1" applyProtection="1">
      <alignment horizontal="left" vertical="top" wrapText="1" indent="5"/>
      <protection locked="0"/>
    </xf>
    <xf numFmtId="0" fontId="49" fillId="0" borderId="0" xfId="0" applyFont="1" applyAlignment="1" applyProtection="1">
      <alignment horizontal="left" vertical="top" indent="5"/>
      <protection locked="0"/>
    </xf>
    <xf numFmtId="0" fontId="50" fillId="0" borderId="1" xfId="0" applyFont="1" applyBorder="1" applyAlignment="1" applyProtection="1">
      <alignment horizontal="center" vertical="center" wrapText="1"/>
      <protection locked="0"/>
    </xf>
    <xf numFmtId="0" fontId="3" fillId="0" borderId="1" xfId="0" applyFont="1" applyBorder="1" applyAlignment="1" applyProtection="1">
      <alignment horizontal="center" vertical="center"/>
      <protection locked="0"/>
    </xf>
    <xf numFmtId="0" fontId="4" fillId="0" borderId="7" xfId="0" applyFont="1" applyBorder="1" applyAlignment="1" applyProtection="1">
      <alignment horizontal="center" vertical="center"/>
      <protection locked="0"/>
    </xf>
    <xf numFmtId="0" fontId="51" fillId="0" borderId="0" xfId="0" applyFont="1" applyAlignment="1" applyProtection="1">
      <alignment horizontal="left" vertical="top" wrapText="1" indent="5"/>
      <protection locked="0"/>
    </xf>
    <xf numFmtId="0" fontId="48" fillId="0" borderId="0" xfId="0" applyFont="1" applyAlignment="1" applyProtection="1">
      <alignment horizontal="center" vertical="center"/>
      <protection locked="0"/>
    </xf>
    <xf numFmtId="0" fontId="0" fillId="0" borderId="1" xfId="0" applyBorder="1" applyAlignment="1" applyProtection="1">
      <alignment horizontal="center" vertical="center" wrapText="1"/>
      <protection locked="0"/>
    </xf>
    <xf numFmtId="0" fontId="0" fillId="0" borderId="1" xfId="0" applyBorder="1" applyAlignment="1" applyProtection="1">
      <alignment horizontal="center" vertical="center"/>
      <protection locked="0"/>
    </xf>
    <xf numFmtId="0" fontId="0" fillId="0" borderId="1" xfId="0" applyBorder="1" applyAlignment="1" applyProtection="1">
      <alignment horizontal="center"/>
      <protection locked="0"/>
    </xf>
    <xf numFmtId="0" fontId="54" fillId="0" borderId="0" xfId="0" applyFont="1" applyAlignment="1" applyProtection="1">
      <alignment horizontal="justify" vertical="center" wrapText="1"/>
      <protection locked="0"/>
    </xf>
    <xf numFmtId="0" fontId="54" fillId="0" borderId="0" xfId="0" applyFont="1" applyAlignment="1" applyProtection="1">
      <alignment horizontal="justify" vertical="center"/>
      <protection locked="0"/>
    </xf>
    <xf numFmtId="0" fontId="54" fillId="0" borderId="0" xfId="0" applyFont="1" applyAlignment="1" applyProtection="1">
      <alignment horizontal="left" vertical="top" wrapText="1"/>
      <protection locked="0"/>
    </xf>
    <xf numFmtId="0" fontId="0" fillId="0" borderId="0" xfId="0" applyAlignment="1" applyProtection="1">
      <alignment horizontal="center" vertical="top" wrapText="1"/>
      <protection locked="0"/>
    </xf>
    <xf numFmtId="0" fontId="30" fillId="0" borderId="0" xfId="0" applyFont="1" applyAlignment="1" applyProtection="1">
      <alignment horizontal="left" vertical="center" wrapText="1"/>
      <protection locked="0"/>
    </xf>
    <xf numFmtId="0" fontId="18" fillId="0" borderId="0" xfId="0" applyFont="1" applyAlignment="1" applyProtection="1">
      <alignment horizontal="left" vertical="center" wrapText="1"/>
      <protection locked="0"/>
    </xf>
    <xf numFmtId="0" fontId="54" fillId="0" borderId="0" xfId="0" applyFont="1" applyAlignment="1" applyProtection="1">
      <alignment horizontal="left" vertical="center" wrapText="1"/>
      <protection locked="0"/>
    </xf>
    <xf numFmtId="0" fontId="56" fillId="4" borderId="0" xfId="0" applyFont="1" applyFill="1" applyAlignment="1" applyProtection="1">
      <alignment horizontal="center" vertical="center" wrapText="1"/>
      <protection locked="0"/>
    </xf>
    <xf numFmtId="0" fontId="18" fillId="0" borderId="0" xfId="0" applyFont="1" applyAlignment="1" applyProtection="1">
      <alignment horizontal="justify" vertical="center" wrapText="1"/>
      <protection locked="0"/>
    </xf>
    <xf numFmtId="0" fontId="30" fillId="0" borderId="0" xfId="0" applyFont="1" applyAlignment="1" applyProtection="1">
      <alignment horizontal="justify" vertical="center" wrapText="1"/>
      <protection locked="0"/>
    </xf>
    <xf numFmtId="0" fontId="3" fillId="0" borderId="0" xfId="0" applyFont="1" applyAlignment="1" applyProtection="1">
      <alignment horizontal="left" vertical="center" wrapText="1"/>
      <protection locked="0"/>
    </xf>
    <xf numFmtId="0" fontId="5" fillId="0" borderId="1" xfId="1" applyAlignment="1" applyProtection="1">
      <alignment horizontal="center" wrapText="1"/>
      <protection locked="0"/>
    </xf>
    <xf numFmtId="0" fontId="18" fillId="0" borderId="0" xfId="0" applyFont="1" applyAlignment="1" applyProtection="1">
      <alignment vertical="center" wrapText="1"/>
      <protection locked="0"/>
    </xf>
    <xf numFmtId="168" fontId="0" fillId="0" borderId="1" xfId="0" applyNumberFormat="1" applyFill="1" applyBorder="1" applyAlignment="1" applyProtection="1">
      <alignment horizontal="center" vertical="center"/>
      <protection locked="0"/>
    </xf>
  </cellXfs>
  <cellStyles count="7">
    <cellStyle name="Comma" xfId="5" builtinId="3"/>
    <cellStyle name="Currency" xfId="4" builtinId="4"/>
    <cellStyle name="Hyperlink" xfId="1" builtinId="8"/>
    <cellStyle name="Normal" xfId="0" builtinId="0"/>
    <cellStyle name="Normal 2" xfId="2" xr:uid="{00000000-0005-0000-0000-000004000000}"/>
    <cellStyle name="Normal_section I" xfId="6" xr:uid="{00000000-0005-0000-0000-000005000000}"/>
    <cellStyle name="Percent" xfId="3" builtinId="5"/>
  </cellStyles>
  <dxfs count="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eetMetadata" Target="metadata.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ctrlProps/ctrlProp1.xml><?xml version="1.0" encoding="utf-8"?>
<formControlPr xmlns="http://schemas.microsoft.com/office/spreadsheetml/2009/9/main" objectType="CheckBox" checked="Checked" fmlaLink="'multi select'!$A$2" lockText="1" noThreeD="1"/>
</file>

<file path=xl/ctrlProps/ctrlProp10.xml><?xml version="1.0" encoding="utf-8"?>
<formControlPr xmlns="http://schemas.microsoft.com/office/spreadsheetml/2009/9/main" objectType="CheckBox" checked="Checked" fmlaLink="'multi select'!$A$11" lockText="1" noThreeD="1"/>
</file>

<file path=xl/ctrlProps/ctrlProp100.xml><?xml version="1.0" encoding="utf-8"?>
<formControlPr xmlns="http://schemas.microsoft.com/office/spreadsheetml/2009/9/main" objectType="CheckBox" fmlaLink="'multi select'!$X$21" lockText="1" noThreeD="1"/>
</file>

<file path=xl/ctrlProps/ctrlProp101.xml><?xml version="1.0" encoding="utf-8"?>
<formControlPr xmlns="http://schemas.microsoft.com/office/spreadsheetml/2009/9/main" objectType="CheckBox" fmlaLink="'multi select'!$AF$2" lockText="1" noThreeD="1"/>
</file>

<file path=xl/ctrlProps/ctrlProp102.xml><?xml version="1.0" encoding="utf-8"?>
<formControlPr xmlns="http://schemas.microsoft.com/office/spreadsheetml/2009/9/main" objectType="CheckBox" checked="Checked" fmlaLink="'multi select'!$AH$2" lockText="1" noThreeD="1"/>
</file>

<file path=xl/ctrlProps/ctrlProp103.xml><?xml version="1.0" encoding="utf-8"?>
<formControlPr xmlns="http://schemas.microsoft.com/office/spreadsheetml/2009/9/main" objectType="CheckBox" checked="Checked" fmlaLink="'multi select'!$AH$3" lockText="1" noThreeD="1"/>
</file>

<file path=xl/ctrlProps/ctrlProp104.xml><?xml version="1.0" encoding="utf-8"?>
<formControlPr xmlns="http://schemas.microsoft.com/office/spreadsheetml/2009/9/main" objectType="CheckBox" checked="Checked" fmlaLink="'multi select'!$AH$4" lockText="1" noThreeD="1"/>
</file>

<file path=xl/ctrlProps/ctrlProp105.xml><?xml version="1.0" encoding="utf-8"?>
<formControlPr xmlns="http://schemas.microsoft.com/office/spreadsheetml/2009/9/main" objectType="CheckBox" fmlaLink="'multi select'!$AJ$2" lockText="1" noThreeD="1"/>
</file>

<file path=xl/ctrlProps/ctrlProp106.xml><?xml version="1.0" encoding="utf-8"?>
<formControlPr xmlns="http://schemas.microsoft.com/office/spreadsheetml/2009/9/main" objectType="CheckBox" fmlaLink="'multi select'!$AJ$3" lockText="1" noThreeD="1"/>
</file>

<file path=xl/ctrlProps/ctrlProp107.xml><?xml version="1.0" encoding="utf-8"?>
<formControlPr xmlns="http://schemas.microsoft.com/office/spreadsheetml/2009/9/main" objectType="CheckBox" fmlaLink="'multi select'!$AJ$4" lockText="1" noThreeD="1"/>
</file>

<file path=xl/ctrlProps/ctrlProp108.xml><?xml version="1.0" encoding="utf-8"?>
<formControlPr xmlns="http://schemas.microsoft.com/office/spreadsheetml/2009/9/main" objectType="CheckBox" fmlaLink="'multi select'!$AL$2" lockText="1" noThreeD="1"/>
</file>

<file path=xl/ctrlProps/ctrlProp109.xml><?xml version="1.0" encoding="utf-8"?>
<formControlPr xmlns="http://schemas.microsoft.com/office/spreadsheetml/2009/9/main" objectType="CheckBox" fmlaLink="'multi select'!$AL$3" lockText="1" noThreeD="1"/>
</file>

<file path=xl/ctrlProps/ctrlProp11.xml><?xml version="1.0" encoding="utf-8"?>
<formControlPr xmlns="http://schemas.microsoft.com/office/spreadsheetml/2009/9/main" objectType="CheckBox" checked="Checked" fmlaLink="'multi select'!$A$12" lockText="1" noThreeD="1"/>
</file>

<file path=xl/ctrlProps/ctrlProp110.xml><?xml version="1.0" encoding="utf-8"?>
<formControlPr xmlns="http://schemas.microsoft.com/office/spreadsheetml/2009/9/main" objectType="CheckBox" fmlaLink="'multi select'!$AL$4" lockText="1" noThreeD="1"/>
</file>

<file path=xl/ctrlProps/ctrlProp111.xml><?xml version="1.0" encoding="utf-8"?>
<formControlPr xmlns="http://schemas.microsoft.com/office/spreadsheetml/2009/9/main" objectType="CheckBox" fmlaLink="'multi select'!$AL$5" lockText="1" noThreeD="1"/>
</file>

<file path=xl/ctrlProps/ctrlProp112.xml><?xml version="1.0" encoding="utf-8"?>
<formControlPr xmlns="http://schemas.microsoft.com/office/spreadsheetml/2009/9/main" objectType="CheckBox" fmlaLink="'multi select'!$AL$7" lockText="1" noThreeD="1"/>
</file>

<file path=xl/ctrlProps/ctrlProp113.xml><?xml version="1.0" encoding="utf-8"?>
<formControlPr xmlns="http://schemas.microsoft.com/office/spreadsheetml/2009/9/main" objectType="CheckBox" fmlaLink="'multi select'!$AL$6" lockText="1" noThreeD="1"/>
</file>

<file path=xl/ctrlProps/ctrlProp114.xml><?xml version="1.0" encoding="utf-8"?>
<formControlPr xmlns="http://schemas.microsoft.com/office/spreadsheetml/2009/9/main" objectType="CheckBox" checked="Checked" fmlaLink="'multi select'!$AN$2" lockText="1" noThreeD="1"/>
</file>

<file path=xl/ctrlProps/ctrlProp115.xml><?xml version="1.0" encoding="utf-8"?>
<formControlPr xmlns="http://schemas.microsoft.com/office/spreadsheetml/2009/9/main" objectType="CheckBox" checked="Checked" fmlaLink="'multi select'!$AN$3" lockText="1" noThreeD="1"/>
</file>

<file path=xl/ctrlProps/ctrlProp116.xml><?xml version="1.0" encoding="utf-8"?>
<formControlPr xmlns="http://schemas.microsoft.com/office/spreadsheetml/2009/9/main" objectType="CheckBox" checked="Checked" fmlaLink="'multi select'!$AN$4" lockText="1" noThreeD="1"/>
</file>

<file path=xl/ctrlProps/ctrlProp117.xml><?xml version="1.0" encoding="utf-8"?>
<formControlPr xmlns="http://schemas.microsoft.com/office/spreadsheetml/2009/9/main" objectType="CheckBox" fmlaLink="'multi select'!$AN$5" lockText="1" noThreeD="1"/>
</file>

<file path=xl/ctrlProps/ctrlProp118.xml><?xml version="1.0" encoding="utf-8"?>
<formControlPr xmlns="http://schemas.microsoft.com/office/spreadsheetml/2009/9/main" objectType="CheckBox" fmlaLink="'multi select'!$AN$6" lockText="1" noThreeD="1"/>
</file>

<file path=xl/ctrlProps/ctrlProp119.xml><?xml version="1.0" encoding="utf-8"?>
<formControlPr xmlns="http://schemas.microsoft.com/office/spreadsheetml/2009/9/main" objectType="CheckBox" fmlaLink="'multi select'!$AN$7" lockText="1" noThreeD="1"/>
</file>

<file path=xl/ctrlProps/ctrlProp12.xml><?xml version="1.0" encoding="utf-8"?>
<formControlPr xmlns="http://schemas.microsoft.com/office/spreadsheetml/2009/9/main" objectType="CheckBox" fmlaLink="'multi select'!$A$13" lockText="1" noThreeD="1"/>
</file>

<file path=xl/ctrlProps/ctrlProp120.xml><?xml version="1.0" encoding="utf-8"?>
<formControlPr xmlns="http://schemas.microsoft.com/office/spreadsheetml/2009/9/main" objectType="CheckBox" checked="Checked" fmlaLink="'multi select'!$AN$8" lockText="1" noThreeD="1"/>
</file>

<file path=xl/ctrlProps/ctrlProp121.xml><?xml version="1.0" encoding="utf-8"?>
<formControlPr xmlns="http://schemas.microsoft.com/office/spreadsheetml/2009/9/main" objectType="CheckBox" fmlaLink="'multi select'!$AN$9" lockText="1" noThreeD="1"/>
</file>

<file path=xl/ctrlProps/ctrlProp122.xml><?xml version="1.0" encoding="utf-8"?>
<formControlPr xmlns="http://schemas.microsoft.com/office/spreadsheetml/2009/9/main" objectType="CheckBox" checked="Checked" fmlaLink="'multi select'!$AP$2" lockText="1" noThreeD="1"/>
</file>

<file path=xl/ctrlProps/ctrlProp123.xml><?xml version="1.0" encoding="utf-8"?>
<formControlPr xmlns="http://schemas.microsoft.com/office/spreadsheetml/2009/9/main" objectType="CheckBox" checked="Checked" fmlaLink="'multi select'!$AP$3" lockText="1" noThreeD="1"/>
</file>

<file path=xl/ctrlProps/ctrlProp124.xml><?xml version="1.0" encoding="utf-8"?>
<formControlPr xmlns="http://schemas.microsoft.com/office/spreadsheetml/2009/9/main" objectType="CheckBox" checked="Checked" fmlaLink="'multi select'!$AP$4" lockText="1" noThreeD="1"/>
</file>

<file path=xl/ctrlProps/ctrlProp125.xml><?xml version="1.0" encoding="utf-8"?>
<formControlPr xmlns="http://schemas.microsoft.com/office/spreadsheetml/2009/9/main" objectType="CheckBox" checked="Checked" fmlaLink="'multi select'!$AP$5" lockText="1" noThreeD="1"/>
</file>

<file path=xl/ctrlProps/ctrlProp126.xml><?xml version="1.0" encoding="utf-8"?>
<formControlPr xmlns="http://schemas.microsoft.com/office/spreadsheetml/2009/9/main" objectType="CheckBox" checked="Checked" fmlaLink="'multi select'!$AP$6" lockText="1" noThreeD="1"/>
</file>

<file path=xl/ctrlProps/ctrlProp127.xml><?xml version="1.0" encoding="utf-8"?>
<formControlPr xmlns="http://schemas.microsoft.com/office/spreadsheetml/2009/9/main" objectType="CheckBox" fmlaLink="'multi select'!$AP$7" lockText="1" noThreeD="1"/>
</file>

<file path=xl/ctrlProps/ctrlProp128.xml><?xml version="1.0" encoding="utf-8"?>
<formControlPr xmlns="http://schemas.microsoft.com/office/spreadsheetml/2009/9/main" objectType="CheckBox" fmlaLink="'multi select'!$AP$8" lockText="1" noThreeD="1"/>
</file>

<file path=xl/ctrlProps/ctrlProp129.xml><?xml version="1.0" encoding="utf-8"?>
<formControlPr xmlns="http://schemas.microsoft.com/office/spreadsheetml/2009/9/main" objectType="CheckBox" fmlaLink="'multi select'!$AP$9" lockText="1" noThreeD="1"/>
</file>

<file path=xl/ctrlProps/ctrlProp13.xml><?xml version="1.0" encoding="utf-8"?>
<formControlPr xmlns="http://schemas.microsoft.com/office/spreadsheetml/2009/9/main" objectType="CheckBox" fmlaLink="'multi select'!$E$2" lockText="1" noThreeD="1"/>
</file>

<file path=xl/ctrlProps/ctrlProp130.xml><?xml version="1.0" encoding="utf-8"?>
<formControlPr xmlns="http://schemas.microsoft.com/office/spreadsheetml/2009/9/main" objectType="CheckBox" fmlaLink="'multi select'!$AR$2" lockText="1" noThreeD="1"/>
</file>

<file path=xl/ctrlProps/ctrlProp131.xml><?xml version="1.0" encoding="utf-8"?>
<formControlPr xmlns="http://schemas.microsoft.com/office/spreadsheetml/2009/9/main" objectType="CheckBox" fmlaLink="'multi select'!$AR$3" lockText="1" noThreeD="1"/>
</file>

<file path=xl/ctrlProps/ctrlProp132.xml><?xml version="1.0" encoding="utf-8"?>
<formControlPr xmlns="http://schemas.microsoft.com/office/spreadsheetml/2009/9/main" objectType="CheckBox" fmlaLink="'multi select'!$AR$4" lockText="1" noThreeD="1"/>
</file>

<file path=xl/ctrlProps/ctrlProp133.xml><?xml version="1.0" encoding="utf-8"?>
<formControlPr xmlns="http://schemas.microsoft.com/office/spreadsheetml/2009/9/main" objectType="CheckBox" fmlaLink="'multi select'!$AR$5" lockText="1" noThreeD="1"/>
</file>

<file path=xl/ctrlProps/ctrlProp134.xml><?xml version="1.0" encoding="utf-8"?>
<formControlPr xmlns="http://schemas.microsoft.com/office/spreadsheetml/2009/9/main" objectType="CheckBox" fmlaLink="'multi select'!$AR$6" lockText="1" noThreeD="1"/>
</file>

<file path=xl/ctrlProps/ctrlProp135.xml><?xml version="1.0" encoding="utf-8"?>
<formControlPr xmlns="http://schemas.microsoft.com/office/spreadsheetml/2009/9/main" objectType="CheckBox" fmlaLink="'multi select'!$AR$7" lockText="1" noThreeD="1"/>
</file>

<file path=xl/ctrlProps/ctrlProp136.xml><?xml version="1.0" encoding="utf-8"?>
<formControlPr xmlns="http://schemas.microsoft.com/office/spreadsheetml/2009/9/main" objectType="CheckBox" fmlaLink="'multi select'!$AR$8" lockText="1" noThreeD="1"/>
</file>

<file path=xl/ctrlProps/ctrlProp137.xml><?xml version="1.0" encoding="utf-8"?>
<formControlPr xmlns="http://schemas.microsoft.com/office/spreadsheetml/2009/9/main" objectType="CheckBox" fmlaLink="'multi select'!$AR$9" lockText="1" noThreeD="1"/>
</file>

<file path=xl/ctrlProps/ctrlProp138.xml><?xml version="1.0" encoding="utf-8"?>
<formControlPr xmlns="http://schemas.microsoft.com/office/spreadsheetml/2009/9/main" objectType="CheckBox" fmlaLink="'multi select'!$AR$10" lockText="1" noThreeD="1"/>
</file>

<file path=xl/ctrlProps/ctrlProp139.xml><?xml version="1.0" encoding="utf-8"?>
<formControlPr xmlns="http://schemas.microsoft.com/office/spreadsheetml/2009/9/main" objectType="CheckBox" fmlaLink="'multi select'!$AR$11" lockText="1" noThreeD="1"/>
</file>

<file path=xl/ctrlProps/ctrlProp14.xml><?xml version="1.0" encoding="utf-8"?>
<formControlPr xmlns="http://schemas.microsoft.com/office/spreadsheetml/2009/9/main" objectType="CheckBox" fmlaLink="'multi select'!$E$3" lockText="1" noThreeD="1"/>
</file>

<file path=xl/ctrlProps/ctrlProp140.xml><?xml version="1.0" encoding="utf-8"?>
<formControlPr xmlns="http://schemas.microsoft.com/office/spreadsheetml/2009/9/main" objectType="CheckBox" fmlaLink="'multi select'!$AR$12" lockText="1" noThreeD="1"/>
</file>

<file path=xl/ctrlProps/ctrlProp141.xml><?xml version="1.0" encoding="utf-8"?>
<formControlPr xmlns="http://schemas.microsoft.com/office/spreadsheetml/2009/9/main" objectType="CheckBox" fmlaLink="'multi select'!$AT$2" lockText="1" noThreeD="1"/>
</file>

<file path=xl/ctrlProps/ctrlProp142.xml><?xml version="1.0" encoding="utf-8"?>
<formControlPr xmlns="http://schemas.microsoft.com/office/spreadsheetml/2009/9/main" objectType="CheckBox" fmlaLink="'multi select'!$AT$3" lockText="1" noThreeD="1"/>
</file>

<file path=xl/ctrlProps/ctrlProp143.xml><?xml version="1.0" encoding="utf-8"?>
<formControlPr xmlns="http://schemas.microsoft.com/office/spreadsheetml/2009/9/main" objectType="CheckBox" fmlaLink="'multi select'!$AT$4" lockText="1" noThreeD="1"/>
</file>

<file path=xl/ctrlProps/ctrlProp144.xml><?xml version="1.0" encoding="utf-8"?>
<formControlPr xmlns="http://schemas.microsoft.com/office/spreadsheetml/2009/9/main" objectType="CheckBox" fmlaLink="'multi select'!$AT$5" lockText="1" noThreeD="1"/>
</file>

<file path=xl/ctrlProps/ctrlProp145.xml><?xml version="1.0" encoding="utf-8"?>
<formControlPr xmlns="http://schemas.microsoft.com/office/spreadsheetml/2009/9/main" objectType="CheckBox" fmlaLink="'multi select'!$AT$6" lockText="1" noThreeD="1"/>
</file>

<file path=xl/ctrlProps/ctrlProp146.xml><?xml version="1.0" encoding="utf-8"?>
<formControlPr xmlns="http://schemas.microsoft.com/office/spreadsheetml/2009/9/main" objectType="CheckBox" fmlaLink="'multi select'!$AT$7" lockText="1" noThreeD="1"/>
</file>

<file path=xl/ctrlProps/ctrlProp147.xml><?xml version="1.0" encoding="utf-8"?>
<formControlPr xmlns="http://schemas.microsoft.com/office/spreadsheetml/2009/9/main" objectType="CheckBox" fmlaLink="'multi select'!$AT$8" lockText="1" noThreeD="1"/>
</file>

<file path=xl/ctrlProps/ctrlProp148.xml><?xml version="1.0" encoding="utf-8"?>
<formControlPr xmlns="http://schemas.microsoft.com/office/spreadsheetml/2009/9/main" objectType="CheckBox" fmlaLink="'multi select'!$AT$11" lockText="1" noThreeD="1"/>
</file>

<file path=xl/ctrlProps/ctrlProp149.xml><?xml version="1.0" encoding="utf-8"?>
<formControlPr xmlns="http://schemas.microsoft.com/office/spreadsheetml/2009/9/main" objectType="CheckBox" fmlaLink="'multi select'!$AT$12" lockText="1" noThreeD="1"/>
</file>

<file path=xl/ctrlProps/ctrlProp15.xml><?xml version="1.0" encoding="utf-8"?>
<formControlPr xmlns="http://schemas.microsoft.com/office/spreadsheetml/2009/9/main" objectType="CheckBox" fmlaLink="'multi select'!$E$4" lockText="1" noThreeD="1"/>
</file>

<file path=xl/ctrlProps/ctrlProp150.xml><?xml version="1.0" encoding="utf-8"?>
<formControlPr xmlns="http://schemas.microsoft.com/office/spreadsheetml/2009/9/main" objectType="CheckBox" fmlaLink="'multi select'!$AT$9" lockText="1" noThreeD="1"/>
</file>

<file path=xl/ctrlProps/ctrlProp151.xml><?xml version="1.0" encoding="utf-8"?>
<formControlPr xmlns="http://schemas.microsoft.com/office/spreadsheetml/2009/9/main" objectType="CheckBox" fmlaLink="'multi select'!$AT$10" lockText="1" noThreeD="1"/>
</file>

<file path=xl/ctrlProps/ctrlProp16.xml><?xml version="1.0" encoding="utf-8"?>
<formControlPr xmlns="http://schemas.microsoft.com/office/spreadsheetml/2009/9/main" objectType="CheckBox" fmlaLink="'multi select'!$E$5" lockText="1" noThreeD="1"/>
</file>

<file path=xl/ctrlProps/ctrlProp17.xml><?xml version="1.0" encoding="utf-8"?>
<formControlPr xmlns="http://schemas.microsoft.com/office/spreadsheetml/2009/9/main" objectType="CheckBox" fmlaLink="'multi select'!$E$6" lockText="1" noThreeD="1"/>
</file>

<file path=xl/ctrlProps/ctrlProp18.xml><?xml version="1.0" encoding="utf-8"?>
<formControlPr xmlns="http://schemas.microsoft.com/office/spreadsheetml/2009/9/main" objectType="CheckBox" fmlaLink="'multi select'!$E$7" lockText="1" noThreeD="1"/>
</file>

<file path=xl/ctrlProps/ctrlProp19.xml><?xml version="1.0" encoding="utf-8"?>
<formControlPr xmlns="http://schemas.microsoft.com/office/spreadsheetml/2009/9/main" objectType="CheckBox" checked="Checked" fmlaLink="'multi select'!$J$2" lockText="1" noThreeD="1"/>
</file>

<file path=xl/ctrlProps/ctrlProp2.xml><?xml version="1.0" encoding="utf-8"?>
<formControlPr xmlns="http://schemas.microsoft.com/office/spreadsheetml/2009/9/main" objectType="CheckBox" fmlaLink="'multi select'!$A$3" lockText="1" noThreeD="1"/>
</file>

<file path=xl/ctrlProps/ctrlProp20.xml><?xml version="1.0" encoding="utf-8"?>
<formControlPr xmlns="http://schemas.microsoft.com/office/spreadsheetml/2009/9/main" objectType="CheckBox" fmlaLink="'multi select'!$J$3" lockText="1" noThreeD="1"/>
</file>

<file path=xl/ctrlProps/ctrlProp21.xml><?xml version="1.0" encoding="utf-8"?>
<formControlPr xmlns="http://schemas.microsoft.com/office/spreadsheetml/2009/9/main" objectType="CheckBox" fmlaLink="'multi select'!$J$4" lockText="1" noThreeD="1"/>
</file>

<file path=xl/ctrlProps/ctrlProp22.xml><?xml version="1.0" encoding="utf-8"?>
<formControlPr xmlns="http://schemas.microsoft.com/office/spreadsheetml/2009/9/main" objectType="CheckBox" fmlaLink="'multi select'!$J$5" lockText="1" noThreeD="1"/>
</file>

<file path=xl/ctrlProps/ctrlProp23.xml><?xml version="1.0" encoding="utf-8"?>
<formControlPr xmlns="http://schemas.microsoft.com/office/spreadsheetml/2009/9/main" objectType="CheckBox" checked="Checked" fmlaLink="'multi select'!$L$2" lockText="1" noThreeD="1"/>
</file>

<file path=xl/ctrlProps/ctrlProp24.xml><?xml version="1.0" encoding="utf-8"?>
<formControlPr xmlns="http://schemas.microsoft.com/office/spreadsheetml/2009/9/main" objectType="CheckBox" checked="Checked" fmlaLink="'multi select'!$L$4" lockText="1" noThreeD="1"/>
</file>

<file path=xl/ctrlProps/ctrlProp25.xml><?xml version="1.0" encoding="utf-8"?>
<formControlPr xmlns="http://schemas.microsoft.com/office/spreadsheetml/2009/9/main" objectType="CheckBox" checked="Checked" fmlaLink="'multi select'!$L$3" lockText="1" noThreeD="1"/>
</file>

<file path=xl/ctrlProps/ctrlProp26.xml><?xml version="1.0" encoding="utf-8"?>
<formControlPr xmlns="http://schemas.microsoft.com/office/spreadsheetml/2009/9/main" objectType="CheckBox" checked="Checked" fmlaLink="'multi select'!$H$2" lockText="1" noThreeD="1"/>
</file>

<file path=xl/ctrlProps/ctrlProp27.xml><?xml version="1.0" encoding="utf-8"?>
<formControlPr xmlns="http://schemas.microsoft.com/office/spreadsheetml/2009/9/main" objectType="CheckBox" fmlaLink="'multi select'!$H$3" lockText="1" noThreeD="1"/>
</file>

<file path=xl/ctrlProps/ctrlProp28.xml><?xml version="1.0" encoding="utf-8"?>
<formControlPr xmlns="http://schemas.microsoft.com/office/spreadsheetml/2009/9/main" objectType="CheckBox" checked="Checked" fmlaLink="'multi select'!$H$4" lockText="1" noThreeD="1"/>
</file>

<file path=xl/ctrlProps/ctrlProp29.xml><?xml version="1.0" encoding="utf-8"?>
<formControlPr xmlns="http://schemas.microsoft.com/office/spreadsheetml/2009/9/main" objectType="CheckBox" fmlaLink="'multi select'!$H$5" lockText="1" noThreeD="1"/>
</file>

<file path=xl/ctrlProps/ctrlProp3.xml><?xml version="1.0" encoding="utf-8"?>
<formControlPr xmlns="http://schemas.microsoft.com/office/spreadsheetml/2009/9/main" objectType="CheckBox" fmlaLink="'multi select'!$A$4" lockText="1" noThreeD="1"/>
</file>

<file path=xl/ctrlProps/ctrlProp30.xml><?xml version="1.0" encoding="utf-8"?>
<formControlPr xmlns="http://schemas.microsoft.com/office/spreadsheetml/2009/9/main" objectType="CheckBox" fmlaLink="'multi select'!$P$2" lockText="1" noThreeD="1"/>
</file>

<file path=xl/ctrlProps/ctrlProp31.xml><?xml version="1.0" encoding="utf-8"?>
<formControlPr xmlns="http://schemas.microsoft.com/office/spreadsheetml/2009/9/main" objectType="CheckBox" fmlaLink="'multi select'!$P$3" lockText="1" noThreeD="1"/>
</file>

<file path=xl/ctrlProps/ctrlProp32.xml><?xml version="1.0" encoding="utf-8"?>
<formControlPr xmlns="http://schemas.microsoft.com/office/spreadsheetml/2009/9/main" objectType="CheckBox" fmlaLink="'multi select'!$P$4" lockText="1" noThreeD="1"/>
</file>

<file path=xl/ctrlProps/ctrlProp33.xml><?xml version="1.0" encoding="utf-8"?>
<formControlPr xmlns="http://schemas.microsoft.com/office/spreadsheetml/2009/9/main" objectType="CheckBox" checked="Checked" fmlaLink="'multi select'!$P$5" lockText="1" noThreeD="1"/>
</file>

<file path=xl/ctrlProps/ctrlProp34.xml><?xml version="1.0" encoding="utf-8"?>
<formControlPr xmlns="http://schemas.microsoft.com/office/spreadsheetml/2009/9/main" objectType="CheckBox" checked="Checked" fmlaLink="'multi select'!$P$6" lockText="1" noThreeD="1"/>
</file>

<file path=xl/ctrlProps/ctrlProp35.xml><?xml version="1.0" encoding="utf-8"?>
<formControlPr xmlns="http://schemas.microsoft.com/office/spreadsheetml/2009/9/main" objectType="CheckBox" fmlaLink="'multi select'!$P$7" lockText="1" noThreeD="1"/>
</file>

<file path=xl/ctrlProps/ctrlProp36.xml><?xml version="1.0" encoding="utf-8"?>
<formControlPr xmlns="http://schemas.microsoft.com/office/spreadsheetml/2009/9/main" objectType="CheckBox" fmlaLink="'multi select'!$P$8" lockText="1" noThreeD="1"/>
</file>

<file path=xl/ctrlProps/ctrlProp37.xml><?xml version="1.0" encoding="utf-8"?>
<formControlPr xmlns="http://schemas.microsoft.com/office/spreadsheetml/2009/9/main" objectType="CheckBox" checked="Checked" fmlaLink="'multi select'!$P$9" lockText="1" noThreeD="1"/>
</file>

<file path=xl/ctrlProps/ctrlProp38.xml><?xml version="1.0" encoding="utf-8"?>
<formControlPr xmlns="http://schemas.microsoft.com/office/spreadsheetml/2009/9/main" objectType="CheckBox" fmlaLink="'multi select'!$P$10" lockText="1" noThreeD="1"/>
</file>

<file path=xl/ctrlProps/ctrlProp39.xml><?xml version="1.0" encoding="utf-8"?>
<formControlPr xmlns="http://schemas.microsoft.com/office/spreadsheetml/2009/9/main" objectType="CheckBox" checked="Checked" fmlaLink="'multi select'!$P$11" lockText="1" noThreeD="1"/>
</file>

<file path=xl/ctrlProps/ctrlProp4.xml><?xml version="1.0" encoding="utf-8"?>
<formControlPr xmlns="http://schemas.microsoft.com/office/spreadsheetml/2009/9/main" objectType="CheckBox" fmlaLink="'multi select'!$A$5" lockText="1" noThreeD="1"/>
</file>

<file path=xl/ctrlProps/ctrlProp40.xml><?xml version="1.0" encoding="utf-8"?>
<formControlPr xmlns="http://schemas.microsoft.com/office/spreadsheetml/2009/9/main" objectType="CheckBox" fmlaLink="'multi select'!$P$12" lockText="1" noThreeD="1"/>
</file>

<file path=xl/ctrlProps/ctrlProp41.xml><?xml version="1.0" encoding="utf-8"?>
<formControlPr xmlns="http://schemas.microsoft.com/office/spreadsheetml/2009/9/main" objectType="CheckBox" checked="Checked" fmlaLink="'multi select'!$P$13" lockText="1" noThreeD="1"/>
</file>

<file path=xl/ctrlProps/ctrlProp42.xml><?xml version="1.0" encoding="utf-8"?>
<formControlPr xmlns="http://schemas.microsoft.com/office/spreadsheetml/2009/9/main" objectType="CheckBox" fmlaLink="'multi select'!$P$14" lockText="1" noThreeD="1"/>
</file>

<file path=xl/ctrlProps/ctrlProp43.xml><?xml version="1.0" encoding="utf-8"?>
<formControlPr xmlns="http://schemas.microsoft.com/office/spreadsheetml/2009/9/main" objectType="CheckBox" fmlaLink="'multi select'!$P$15" lockText="1" noThreeD="1"/>
</file>

<file path=xl/ctrlProps/ctrlProp44.xml><?xml version="1.0" encoding="utf-8"?>
<formControlPr xmlns="http://schemas.microsoft.com/office/spreadsheetml/2009/9/main" objectType="CheckBox" checked="Checked" fmlaLink="'multi select'!$P$16" lockText="1" noThreeD="1"/>
</file>

<file path=xl/ctrlProps/ctrlProp45.xml><?xml version="1.0" encoding="utf-8"?>
<formControlPr xmlns="http://schemas.microsoft.com/office/spreadsheetml/2009/9/main" objectType="CheckBox" checked="Checked" fmlaLink="'multi select'!$P$17" lockText="1" noThreeD="1"/>
</file>

<file path=xl/ctrlProps/ctrlProp46.xml><?xml version="1.0" encoding="utf-8"?>
<formControlPr xmlns="http://schemas.microsoft.com/office/spreadsheetml/2009/9/main" objectType="CheckBox" checked="Checked" fmlaLink="'multi select'!$P$18" lockText="1" noThreeD="1"/>
</file>

<file path=xl/ctrlProps/ctrlProp47.xml><?xml version="1.0" encoding="utf-8"?>
<formControlPr xmlns="http://schemas.microsoft.com/office/spreadsheetml/2009/9/main" objectType="CheckBox" fmlaLink="'multi select'!$P$19" lockText="1" noThreeD="1"/>
</file>

<file path=xl/ctrlProps/ctrlProp48.xml><?xml version="1.0" encoding="utf-8"?>
<formControlPr xmlns="http://schemas.microsoft.com/office/spreadsheetml/2009/9/main" objectType="CheckBox" fmlaLink="'multi select'!$P$20" lockText="1" noThreeD="1"/>
</file>

<file path=xl/ctrlProps/ctrlProp49.xml><?xml version="1.0" encoding="utf-8"?>
<formControlPr xmlns="http://schemas.microsoft.com/office/spreadsheetml/2009/9/main" objectType="CheckBox" checked="Checked" fmlaLink="'multi select'!$T$2" lockText="1" noThreeD="1"/>
</file>

<file path=xl/ctrlProps/ctrlProp5.xml><?xml version="1.0" encoding="utf-8"?>
<formControlPr xmlns="http://schemas.microsoft.com/office/spreadsheetml/2009/9/main" objectType="CheckBox" fmlaLink="'multi select'!$A$6" lockText="1" noThreeD="1"/>
</file>

<file path=xl/ctrlProps/ctrlProp50.xml><?xml version="1.0" encoding="utf-8"?>
<formControlPr xmlns="http://schemas.microsoft.com/office/spreadsheetml/2009/9/main" objectType="CheckBox" fmlaLink="'multi select'!$T$3" lockText="1" noThreeD="1"/>
</file>

<file path=xl/ctrlProps/ctrlProp51.xml><?xml version="1.0" encoding="utf-8"?>
<formControlPr xmlns="http://schemas.microsoft.com/office/spreadsheetml/2009/9/main" objectType="CheckBox" checked="Checked" fmlaLink="'multi select'!$T$4" lockText="1" noThreeD="1"/>
</file>

<file path=xl/ctrlProps/ctrlProp52.xml><?xml version="1.0" encoding="utf-8"?>
<formControlPr xmlns="http://schemas.microsoft.com/office/spreadsheetml/2009/9/main" objectType="CheckBox" fmlaLink="'multi select'!$T$5" lockText="1" noThreeD="1"/>
</file>

<file path=xl/ctrlProps/ctrlProp53.xml><?xml version="1.0" encoding="utf-8"?>
<formControlPr xmlns="http://schemas.microsoft.com/office/spreadsheetml/2009/9/main" objectType="CheckBox" checked="Checked" fmlaLink="'multi select'!$T$6" lockText="1" noThreeD="1"/>
</file>

<file path=xl/ctrlProps/ctrlProp54.xml><?xml version="1.0" encoding="utf-8"?>
<formControlPr xmlns="http://schemas.microsoft.com/office/spreadsheetml/2009/9/main" objectType="CheckBox" fmlaLink="'multi select'!$T$11" lockText="1" noThreeD="1"/>
</file>

<file path=xl/ctrlProps/ctrlProp55.xml><?xml version="1.0" encoding="utf-8"?>
<formControlPr xmlns="http://schemas.microsoft.com/office/spreadsheetml/2009/9/main" objectType="CheckBox" checked="Checked" fmlaLink="'multi select'!$T$7" lockText="1" noThreeD="1"/>
</file>

<file path=xl/ctrlProps/ctrlProp56.xml><?xml version="1.0" encoding="utf-8"?>
<formControlPr xmlns="http://schemas.microsoft.com/office/spreadsheetml/2009/9/main" objectType="CheckBox" fmlaLink="'multi select'!$T$8" lockText="1" noThreeD="1"/>
</file>

<file path=xl/ctrlProps/ctrlProp57.xml><?xml version="1.0" encoding="utf-8"?>
<formControlPr xmlns="http://schemas.microsoft.com/office/spreadsheetml/2009/9/main" objectType="CheckBox" checked="Checked" fmlaLink="'multi select'!$T$9" lockText="1" noThreeD="1"/>
</file>

<file path=xl/ctrlProps/ctrlProp58.xml><?xml version="1.0" encoding="utf-8"?>
<formControlPr xmlns="http://schemas.microsoft.com/office/spreadsheetml/2009/9/main" objectType="CheckBox" checked="Checked" fmlaLink="'multi select'!$T$10" lockText="1" noThreeD="1"/>
</file>

<file path=xl/ctrlProps/ctrlProp59.xml><?xml version="1.0" encoding="utf-8"?>
<formControlPr xmlns="http://schemas.microsoft.com/office/spreadsheetml/2009/9/main" objectType="CheckBox" checked="Checked" fmlaLink="'multi select'!$T$12" lockText="1" noThreeD="1"/>
</file>

<file path=xl/ctrlProps/ctrlProp6.xml><?xml version="1.0" encoding="utf-8"?>
<formControlPr xmlns="http://schemas.microsoft.com/office/spreadsheetml/2009/9/main" objectType="CheckBox" checked="Checked" fmlaLink="'multi select'!$A$7" lockText="1" noThreeD="1"/>
</file>

<file path=xl/ctrlProps/ctrlProp60.xml><?xml version="1.0" encoding="utf-8"?>
<formControlPr xmlns="http://schemas.microsoft.com/office/spreadsheetml/2009/9/main" objectType="CheckBox" checked="Checked" fmlaLink="'multi select'!$T$13" lockText="1" noThreeD="1"/>
</file>

<file path=xl/ctrlProps/ctrlProp61.xml><?xml version="1.0" encoding="utf-8"?>
<formControlPr xmlns="http://schemas.microsoft.com/office/spreadsheetml/2009/9/main" objectType="CheckBox" fmlaLink="'multi select'!$T$14" lockText="1" noThreeD="1"/>
</file>

<file path=xl/ctrlProps/ctrlProp62.xml><?xml version="1.0" encoding="utf-8"?>
<formControlPr xmlns="http://schemas.microsoft.com/office/spreadsheetml/2009/9/main" objectType="CheckBox" fmlaLink="'multi select'!$X$2" lockText="1" noThreeD="1"/>
</file>

<file path=xl/ctrlProps/ctrlProp63.xml><?xml version="1.0" encoding="utf-8"?>
<formControlPr xmlns="http://schemas.microsoft.com/office/spreadsheetml/2009/9/main" objectType="CheckBox" checked="Checked" fmlaLink="'multi select'!$X$3" lockText="1" noThreeD="1"/>
</file>

<file path=xl/ctrlProps/ctrlProp64.xml><?xml version="1.0" encoding="utf-8"?>
<formControlPr xmlns="http://schemas.microsoft.com/office/spreadsheetml/2009/9/main" objectType="CheckBox" checked="Checked" fmlaLink="'multi select'!$X$4" lockText="1" noThreeD="1"/>
</file>

<file path=xl/ctrlProps/ctrlProp65.xml><?xml version="1.0" encoding="utf-8"?>
<formControlPr xmlns="http://schemas.microsoft.com/office/spreadsheetml/2009/9/main" objectType="CheckBox" checked="Checked" fmlaLink="'multi select'!$X$5" lockText="1" noThreeD="1"/>
</file>

<file path=xl/ctrlProps/ctrlProp66.xml><?xml version="1.0" encoding="utf-8"?>
<formControlPr xmlns="http://schemas.microsoft.com/office/spreadsheetml/2009/9/main" objectType="CheckBox" checked="Checked" fmlaLink="'multi select'!$X$6" lockText="1" noThreeD="1"/>
</file>

<file path=xl/ctrlProps/ctrlProp67.xml><?xml version="1.0" encoding="utf-8"?>
<formControlPr xmlns="http://schemas.microsoft.com/office/spreadsheetml/2009/9/main" objectType="CheckBox" checked="Checked" fmlaLink="'multi select'!$X$7" lockText="1" noThreeD="1"/>
</file>

<file path=xl/ctrlProps/ctrlProp68.xml><?xml version="1.0" encoding="utf-8"?>
<formControlPr xmlns="http://schemas.microsoft.com/office/spreadsheetml/2009/9/main" objectType="CheckBox" checked="Checked" fmlaLink="'multi select'!$X$8" lockText="1" noThreeD="1"/>
</file>

<file path=xl/ctrlProps/ctrlProp69.xml><?xml version="1.0" encoding="utf-8"?>
<formControlPr xmlns="http://schemas.microsoft.com/office/spreadsheetml/2009/9/main" objectType="CheckBox" fmlaLink="'multi select'!$X$9" lockText="1" noThreeD="1"/>
</file>

<file path=xl/ctrlProps/ctrlProp7.xml><?xml version="1.0" encoding="utf-8"?>
<formControlPr xmlns="http://schemas.microsoft.com/office/spreadsheetml/2009/9/main" objectType="CheckBox" checked="Checked" fmlaLink="'multi select'!$A$8" lockText="1" noThreeD="1"/>
</file>

<file path=xl/ctrlProps/ctrlProp70.xml><?xml version="1.0" encoding="utf-8"?>
<formControlPr xmlns="http://schemas.microsoft.com/office/spreadsheetml/2009/9/main" objectType="CheckBox" fmlaLink="'multi select'!$X$10" lockText="1" noThreeD="1"/>
</file>

<file path=xl/ctrlProps/ctrlProp71.xml><?xml version="1.0" encoding="utf-8"?>
<formControlPr xmlns="http://schemas.microsoft.com/office/spreadsheetml/2009/9/main" objectType="CheckBox" checked="Checked" fmlaLink="'multi select'!$X$11" lockText="1" noThreeD="1"/>
</file>

<file path=xl/ctrlProps/ctrlProp72.xml><?xml version="1.0" encoding="utf-8"?>
<formControlPr xmlns="http://schemas.microsoft.com/office/spreadsheetml/2009/9/main" objectType="CheckBox" checked="Checked" fmlaLink="'multi select'!$X$12" lockText="1" noThreeD="1"/>
</file>

<file path=xl/ctrlProps/ctrlProp73.xml><?xml version="1.0" encoding="utf-8"?>
<formControlPr xmlns="http://schemas.microsoft.com/office/spreadsheetml/2009/9/main" objectType="CheckBox" fmlaLink="'multi select'!$X$13" lockText="1" noThreeD="1"/>
</file>

<file path=xl/ctrlProps/ctrlProp74.xml><?xml version="1.0" encoding="utf-8"?>
<formControlPr xmlns="http://schemas.microsoft.com/office/spreadsheetml/2009/9/main" objectType="CheckBox" fmlaLink="'multi select'!$X$14" lockText="1" noThreeD="1"/>
</file>

<file path=xl/ctrlProps/ctrlProp75.xml><?xml version="1.0" encoding="utf-8"?>
<formControlPr xmlns="http://schemas.microsoft.com/office/spreadsheetml/2009/9/main" objectType="CheckBox" checked="Checked" fmlaLink="'multi select'!$AA$2" lockText="1" noThreeD="1"/>
</file>

<file path=xl/ctrlProps/ctrlProp76.xml><?xml version="1.0" encoding="utf-8"?>
<formControlPr xmlns="http://schemas.microsoft.com/office/spreadsheetml/2009/9/main" objectType="CheckBox" fmlaLink="'multi select'!$AA$3" lockText="1" noThreeD="1"/>
</file>

<file path=xl/ctrlProps/ctrlProp77.xml><?xml version="1.0" encoding="utf-8"?>
<formControlPr xmlns="http://schemas.microsoft.com/office/spreadsheetml/2009/9/main" objectType="CheckBox" fmlaLink="'multi select'!$AA$5" lockText="1" noThreeD="1"/>
</file>

<file path=xl/ctrlProps/ctrlProp78.xml><?xml version="1.0" encoding="utf-8"?>
<formControlPr xmlns="http://schemas.microsoft.com/office/spreadsheetml/2009/9/main" objectType="CheckBox" fmlaLink="'multi select'!$AA$6" lockText="1" noThreeD="1"/>
</file>

<file path=xl/ctrlProps/ctrlProp79.xml><?xml version="1.0" encoding="utf-8"?>
<formControlPr xmlns="http://schemas.microsoft.com/office/spreadsheetml/2009/9/main" objectType="CheckBox" fmlaLink="'multi select'!$AA$7" lockText="1" noThreeD="1"/>
</file>

<file path=xl/ctrlProps/ctrlProp8.xml><?xml version="1.0" encoding="utf-8"?>
<formControlPr xmlns="http://schemas.microsoft.com/office/spreadsheetml/2009/9/main" objectType="CheckBox" checked="Checked" fmlaLink="'multi select'!$A$9" lockText="1" noThreeD="1"/>
</file>

<file path=xl/ctrlProps/ctrlProp80.xml><?xml version="1.0" encoding="utf-8"?>
<formControlPr xmlns="http://schemas.microsoft.com/office/spreadsheetml/2009/9/main" objectType="CheckBox" fmlaLink="'multi select'!$AA$9" lockText="1" noThreeD="1"/>
</file>

<file path=xl/ctrlProps/ctrlProp81.xml><?xml version="1.0" encoding="utf-8"?>
<formControlPr xmlns="http://schemas.microsoft.com/office/spreadsheetml/2009/9/main" objectType="CheckBox" fmlaLink="'multi select'!$AA$10" lockText="1" noThreeD="1"/>
</file>

<file path=xl/ctrlProps/ctrlProp82.xml><?xml version="1.0" encoding="utf-8"?>
<formControlPr xmlns="http://schemas.microsoft.com/office/spreadsheetml/2009/9/main" objectType="CheckBox" fmlaLink="'multi select'!$AD$2" lockText="1" noThreeD="1"/>
</file>

<file path=xl/ctrlProps/ctrlProp83.xml><?xml version="1.0" encoding="utf-8"?>
<formControlPr xmlns="http://schemas.microsoft.com/office/spreadsheetml/2009/9/main" objectType="CheckBox" checked="Checked" fmlaLink="'multi select'!$AD$3" lockText="1" noThreeD="1"/>
</file>

<file path=xl/ctrlProps/ctrlProp84.xml><?xml version="1.0" encoding="utf-8"?>
<formControlPr xmlns="http://schemas.microsoft.com/office/spreadsheetml/2009/9/main" objectType="CheckBox" checked="Checked" fmlaLink="'multi select'!$AD$4" lockText="1" noThreeD="1"/>
</file>

<file path=xl/ctrlProps/ctrlProp85.xml><?xml version="1.0" encoding="utf-8"?>
<formControlPr xmlns="http://schemas.microsoft.com/office/spreadsheetml/2009/9/main" objectType="CheckBox" fmlaLink="'multi select'!$AD$5" lockText="1" noThreeD="1"/>
</file>

<file path=xl/ctrlProps/ctrlProp86.xml><?xml version="1.0" encoding="utf-8"?>
<formControlPr xmlns="http://schemas.microsoft.com/office/spreadsheetml/2009/9/main" objectType="CheckBox" checked="Checked" fmlaLink="'multi select'!$AD$6" lockText="1" noThreeD="1"/>
</file>

<file path=xl/ctrlProps/ctrlProp87.xml><?xml version="1.0" encoding="utf-8"?>
<formControlPr xmlns="http://schemas.microsoft.com/office/spreadsheetml/2009/9/main" objectType="CheckBox" fmlaLink="'multi select'!$AD$7" lockText="1" noThreeD="1"/>
</file>

<file path=xl/ctrlProps/ctrlProp88.xml><?xml version="1.0" encoding="utf-8"?>
<formControlPr xmlns="http://schemas.microsoft.com/office/spreadsheetml/2009/9/main" objectType="CheckBox" checked="Checked" fmlaLink="'multi select'!$AD$9" lockText="1" noThreeD="1"/>
</file>

<file path=xl/ctrlProps/ctrlProp89.xml><?xml version="1.0" encoding="utf-8"?>
<formControlPr xmlns="http://schemas.microsoft.com/office/spreadsheetml/2009/9/main" objectType="CheckBox" fmlaLink="'multi select'!$AD$10" lockText="1" noThreeD="1"/>
</file>

<file path=xl/ctrlProps/ctrlProp9.xml><?xml version="1.0" encoding="utf-8"?>
<formControlPr xmlns="http://schemas.microsoft.com/office/spreadsheetml/2009/9/main" objectType="CheckBox" fmlaLink="'multi select'!$A$10" lockText="1" noThreeD="1"/>
</file>

<file path=xl/ctrlProps/ctrlProp90.xml><?xml version="1.0" encoding="utf-8"?>
<formControlPr xmlns="http://schemas.microsoft.com/office/spreadsheetml/2009/9/main" objectType="CheckBox" fmlaLink="'multi select'!$AD$11" lockText="1" noThreeD="1"/>
</file>

<file path=xl/ctrlProps/ctrlProp91.xml><?xml version="1.0" encoding="utf-8"?>
<formControlPr xmlns="http://schemas.microsoft.com/office/spreadsheetml/2009/9/main" objectType="CheckBox" checked="Checked" fmlaLink="'multi select'!$AD$12" lockText="1" noThreeD="1"/>
</file>

<file path=xl/ctrlProps/ctrlProp92.xml><?xml version="1.0" encoding="utf-8"?>
<formControlPr xmlns="http://schemas.microsoft.com/office/spreadsheetml/2009/9/main" objectType="CheckBox" checked="Checked" fmlaLink="'multi select'!$AD$13" lockText="1" noThreeD="1"/>
</file>

<file path=xl/ctrlProps/ctrlProp93.xml><?xml version="1.0" encoding="utf-8"?>
<formControlPr xmlns="http://schemas.microsoft.com/office/spreadsheetml/2009/9/main" objectType="CheckBox" fmlaLink="'multi select'!$AD$8" lockText="1" noThreeD="1"/>
</file>

<file path=xl/ctrlProps/ctrlProp94.xml><?xml version="1.0" encoding="utf-8"?>
<formControlPr xmlns="http://schemas.microsoft.com/office/spreadsheetml/2009/9/main" objectType="CheckBox" checked="Checked" fmlaLink="'multi select'!$X$15" lockText="1" noThreeD="1"/>
</file>

<file path=xl/ctrlProps/ctrlProp95.xml><?xml version="1.0" encoding="utf-8"?>
<formControlPr xmlns="http://schemas.microsoft.com/office/spreadsheetml/2009/9/main" objectType="CheckBox" checked="Checked" fmlaLink="'multi select'!$X$16" lockText="1" noThreeD="1"/>
</file>

<file path=xl/ctrlProps/ctrlProp96.xml><?xml version="1.0" encoding="utf-8"?>
<formControlPr xmlns="http://schemas.microsoft.com/office/spreadsheetml/2009/9/main" objectType="CheckBox" checked="Checked" fmlaLink="'multi select'!$X$17" lockText="1" noThreeD="1"/>
</file>

<file path=xl/ctrlProps/ctrlProp97.xml><?xml version="1.0" encoding="utf-8"?>
<formControlPr xmlns="http://schemas.microsoft.com/office/spreadsheetml/2009/9/main" objectType="CheckBox" fmlaLink="'multi select'!$X$18" lockText="1" noThreeD="1"/>
</file>

<file path=xl/ctrlProps/ctrlProp98.xml><?xml version="1.0" encoding="utf-8"?>
<formControlPr xmlns="http://schemas.microsoft.com/office/spreadsheetml/2009/9/main" objectType="CheckBox" checked="Checked" fmlaLink="'multi select'!$X$19" lockText="1" noThreeD="1"/>
</file>

<file path=xl/ctrlProps/ctrlProp99.xml><?xml version="1.0" encoding="utf-8"?>
<formControlPr xmlns="http://schemas.microsoft.com/office/spreadsheetml/2009/9/main" objectType="CheckBox" checked="Checked" fmlaLink="'multi select'!$X$20"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571500</xdr:colOff>
          <xdr:row>76</xdr:row>
          <xdr:rowOff>182880</xdr:rowOff>
        </xdr:from>
        <xdr:to>
          <xdr:col>1</xdr:col>
          <xdr:colOff>1257300</xdr:colOff>
          <xdr:row>78</xdr:row>
          <xdr:rowOff>76200</xdr:rowOff>
        </xdr:to>
        <xdr:sp macro="" textlink="">
          <xdr:nvSpPr>
            <xdr:cNvPr id="25641" name="Check Box 41" hidden="1">
              <a:extLst>
                <a:ext uri="{63B3BB69-23CF-44E3-9099-C40C66FF867C}">
                  <a14:compatExt spid="_x0000_s25641"/>
                </a:ext>
                <a:ext uri="{FF2B5EF4-FFF2-40B4-BE49-F238E27FC236}">
                  <a16:creationId xmlns:a16="http://schemas.microsoft.com/office/drawing/2014/main" id="{00000000-0008-0000-0100-000029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563880</xdr:colOff>
          <xdr:row>78</xdr:row>
          <xdr:rowOff>182880</xdr:rowOff>
        </xdr:from>
        <xdr:to>
          <xdr:col>1</xdr:col>
          <xdr:colOff>1249680</xdr:colOff>
          <xdr:row>80</xdr:row>
          <xdr:rowOff>76200</xdr:rowOff>
        </xdr:to>
        <xdr:sp macro="" textlink="">
          <xdr:nvSpPr>
            <xdr:cNvPr id="25642" name="Check Box 42" hidden="1">
              <a:extLst>
                <a:ext uri="{63B3BB69-23CF-44E3-9099-C40C66FF867C}">
                  <a14:compatExt spid="_x0000_s25642"/>
                </a:ext>
                <a:ext uri="{FF2B5EF4-FFF2-40B4-BE49-F238E27FC236}">
                  <a16:creationId xmlns:a16="http://schemas.microsoft.com/office/drawing/2014/main" id="{00000000-0008-0000-0100-00002A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563880</xdr:colOff>
          <xdr:row>80</xdr:row>
          <xdr:rowOff>182880</xdr:rowOff>
        </xdr:from>
        <xdr:to>
          <xdr:col>1</xdr:col>
          <xdr:colOff>1257300</xdr:colOff>
          <xdr:row>82</xdr:row>
          <xdr:rowOff>76200</xdr:rowOff>
        </xdr:to>
        <xdr:sp macro="" textlink="">
          <xdr:nvSpPr>
            <xdr:cNvPr id="25643" name="Check Box 43" hidden="1">
              <a:extLst>
                <a:ext uri="{63B3BB69-23CF-44E3-9099-C40C66FF867C}">
                  <a14:compatExt spid="_x0000_s25643"/>
                </a:ext>
                <a:ext uri="{FF2B5EF4-FFF2-40B4-BE49-F238E27FC236}">
                  <a16:creationId xmlns:a16="http://schemas.microsoft.com/office/drawing/2014/main" id="{00000000-0008-0000-0100-00002B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563880</xdr:colOff>
          <xdr:row>82</xdr:row>
          <xdr:rowOff>182880</xdr:rowOff>
        </xdr:from>
        <xdr:to>
          <xdr:col>1</xdr:col>
          <xdr:colOff>1257300</xdr:colOff>
          <xdr:row>84</xdr:row>
          <xdr:rowOff>76200</xdr:rowOff>
        </xdr:to>
        <xdr:sp macro="" textlink="">
          <xdr:nvSpPr>
            <xdr:cNvPr id="25644" name="Check Box 44" hidden="1">
              <a:extLst>
                <a:ext uri="{63B3BB69-23CF-44E3-9099-C40C66FF867C}">
                  <a14:compatExt spid="_x0000_s25644"/>
                </a:ext>
                <a:ext uri="{FF2B5EF4-FFF2-40B4-BE49-F238E27FC236}">
                  <a16:creationId xmlns:a16="http://schemas.microsoft.com/office/drawing/2014/main" id="{00000000-0008-0000-0100-00002C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563880</xdr:colOff>
          <xdr:row>84</xdr:row>
          <xdr:rowOff>190500</xdr:rowOff>
        </xdr:from>
        <xdr:to>
          <xdr:col>1</xdr:col>
          <xdr:colOff>1257300</xdr:colOff>
          <xdr:row>86</xdr:row>
          <xdr:rowOff>83820</xdr:rowOff>
        </xdr:to>
        <xdr:sp macro="" textlink="">
          <xdr:nvSpPr>
            <xdr:cNvPr id="25645" name="Check Box 45" hidden="1">
              <a:extLst>
                <a:ext uri="{63B3BB69-23CF-44E3-9099-C40C66FF867C}">
                  <a14:compatExt spid="_x0000_s25645"/>
                </a:ext>
                <a:ext uri="{FF2B5EF4-FFF2-40B4-BE49-F238E27FC236}">
                  <a16:creationId xmlns:a16="http://schemas.microsoft.com/office/drawing/2014/main" id="{00000000-0008-0000-0100-00002D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563880</xdr:colOff>
          <xdr:row>86</xdr:row>
          <xdr:rowOff>182880</xdr:rowOff>
        </xdr:from>
        <xdr:to>
          <xdr:col>1</xdr:col>
          <xdr:colOff>1257300</xdr:colOff>
          <xdr:row>88</xdr:row>
          <xdr:rowOff>76200</xdr:rowOff>
        </xdr:to>
        <xdr:sp macro="" textlink="">
          <xdr:nvSpPr>
            <xdr:cNvPr id="25646" name="Check Box 46" hidden="1">
              <a:extLst>
                <a:ext uri="{63B3BB69-23CF-44E3-9099-C40C66FF867C}">
                  <a14:compatExt spid="_x0000_s25646"/>
                </a:ext>
                <a:ext uri="{FF2B5EF4-FFF2-40B4-BE49-F238E27FC236}">
                  <a16:creationId xmlns:a16="http://schemas.microsoft.com/office/drawing/2014/main" id="{00000000-0008-0000-0100-00002E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563880</xdr:colOff>
          <xdr:row>88</xdr:row>
          <xdr:rowOff>167640</xdr:rowOff>
        </xdr:from>
        <xdr:to>
          <xdr:col>1</xdr:col>
          <xdr:colOff>1257300</xdr:colOff>
          <xdr:row>90</xdr:row>
          <xdr:rowOff>68580</xdr:rowOff>
        </xdr:to>
        <xdr:sp macro="" textlink="">
          <xdr:nvSpPr>
            <xdr:cNvPr id="25647" name="Check Box 47" hidden="1">
              <a:extLst>
                <a:ext uri="{63B3BB69-23CF-44E3-9099-C40C66FF867C}">
                  <a14:compatExt spid="_x0000_s25647"/>
                </a:ext>
                <a:ext uri="{FF2B5EF4-FFF2-40B4-BE49-F238E27FC236}">
                  <a16:creationId xmlns:a16="http://schemas.microsoft.com/office/drawing/2014/main" id="{00000000-0008-0000-0100-00002F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1082040</xdr:colOff>
          <xdr:row>76</xdr:row>
          <xdr:rowOff>182880</xdr:rowOff>
        </xdr:from>
        <xdr:to>
          <xdr:col>3</xdr:col>
          <xdr:colOff>1257300</xdr:colOff>
          <xdr:row>78</xdr:row>
          <xdr:rowOff>68580</xdr:rowOff>
        </xdr:to>
        <xdr:sp macro="" textlink="">
          <xdr:nvSpPr>
            <xdr:cNvPr id="25648" name="Check Box 48" hidden="1">
              <a:extLst>
                <a:ext uri="{63B3BB69-23CF-44E3-9099-C40C66FF867C}">
                  <a14:compatExt spid="_x0000_s25648"/>
                </a:ext>
                <a:ext uri="{FF2B5EF4-FFF2-40B4-BE49-F238E27FC236}">
                  <a16:creationId xmlns:a16="http://schemas.microsoft.com/office/drawing/2014/main" id="{00000000-0008-0000-0100-000030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1082040</xdr:colOff>
          <xdr:row>78</xdr:row>
          <xdr:rowOff>167640</xdr:rowOff>
        </xdr:from>
        <xdr:to>
          <xdr:col>3</xdr:col>
          <xdr:colOff>1264920</xdr:colOff>
          <xdr:row>80</xdr:row>
          <xdr:rowOff>68580</xdr:rowOff>
        </xdr:to>
        <xdr:sp macro="" textlink="">
          <xdr:nvSpPr>
            <xdr:cNvPr id="25649" name="Check Box 49" hidden="1">
              <a:extLst>
                <a:ext uri="{63B3BB69-23CF-44E3-9099-C40C66FF867C}">
                  <a14:compatExt spid="_x0000_s25649"/>
                </a:ext>
                <a:ext uri="{FF2B5EF4-FFF2-40B4-BE49-F238E27FC236}">
                  <a16:creationId xmlns:a16="http://schemas.microsoft.com/office/drawing/2014/main" id="{00000000-0008-0000-0100-000031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1082040</xdr:colOff>
          <xdr:row>80</xdr:row>
          <xdr:rowOff>167640</xdr:rowOff>
        </xdr:from>
        <xdr:to>
          <xdr:col>3</xdr:col>
          <xdr:colOff>2926080</xdr:colOff>
          <xdr:row>82</xdr:row>
          <xdr:rowOff>68580</xdr:rowOff>
        </xdr:to>
        <xdr:sp macro="" textlink="">
          <xdr:nvSpPr>
            <xdr:cNvPr id="25650" name="Check Box 50" hidden="1">
              <a:extLst>
                <a:ext uri="{63B3BB69-23CF-44E3-9099-C40C66FF867C}">
                  <a14:compatExt spid="_x0000_s25650"/>
                </a:ext>
                <a:ext uri="{FF2B5EF4-FFF2-40B4-BE49-F238E27FC236}">
                  <a16:creationId xmlns:a16="http://schemas.microsoft.com/office/drawing/2014/main" id="{00000000-0008-0000-0100-000032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1082040</xdr:colOff>
          <xdr:row>82</xdr:row>
          <xdr:rowOff>167640</xdr:rowOff>
        </xdr:from>
        <xdr:to>
          <xdr:col>3</xdr:col>
          <xdr:colOff>2956560</xdr:colOff>
          <xdr:row>84</xdr:row>
          <xdr:rowOff>68580</xdr:rowOff>
        </xdr:to>
        <xdr:sp macro="" textlink="">
          <xdr:nvSpPr>
            <xdr:cNvPr id="25651" name="Check Box 51" hidden="1">
              <a:extLst>
                <a:ext uri="{63B3BB69-23CF-44E3-9099-C40C66FF867C}">
                  <a14:compatExt spid="_x0000_s25651"/>
                </a:ext>
                <a:ext uri="{FF2B5EF4-FFF2-40B4-BE49-F238E27FC236}">
                  <a16:creationId xmlns:a16="http://schemas.microsoft.com/office/drawing/2014/main" id="{00000000-0008-0000-0100-000033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1066800</xdr:colOff>
          <xdr:row>84</xdr:row>
          <xdr:rowOff>152400</xdr:rowOff>
        </xdr:from>
        <xdr:to>
          <xdr:col>3</xdr:col>
          <xdr:colOff>3116580</xdr:colOff>
          <xdr:row>86</xdr:row>
          <xdr:rowOff>53340</xdr:rowOff>
        </xdr:to>
        <xdr:sp macro="" textlink="">
          <xdr:nvSpPr>
            <xdr:cNvPr id="25652" name="Check Box 52" hidden="1">
              <a:extLst>
                <a:ext uri="{63B3BB69-23CF-44E3-9099-C40C66FF867C}">
                  <a14:compatExt spid="_x0000_s25652"/>
                </a:ext>
                <a:ext uri="{FF2B5EF4-FFF2-40B4-BE49-F238E27FC236}">
                  <a16:creationId xmlns:a16="http://schemas.microsoft.com/office/drawing/2014/main" id="{00000000-0008-0000-0100-000034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2</xdr:col>
      <xdr:colOff>375920</xdr:colOff>
      <xdr:row>202</xdr:row>
      <xdr:rowOff>101600</xdr:rowOff>
    </xdr:from>
    <xdr:to>
      <xdr:col>2</xdr:col>
      <xdr:colOff>741680</xdr:colOff>
      <xdr:row>203</xdr:row>
      <xdr:rowOff>335280</xdr:rowOff>
    </xdr:to>
    <xdr:sp macro="" textlink="">
      <xdr:nvSpPr>
        <xdr:cNvPr id="2" name="Right Brace 1">
          <a:extLst>
            <a:ext uri="{FF2B5EF4-FFF2-40B4-BE49-F238E27FC236}">
              <a16:creationId xmlns:a16="http://schemas.microsoft.com/office/drawing/2014/main" id="{00000000-0008-0000-0300-000002000000}"/>
            </a:ext>
          </a:extLst>
        </xdr:cNvPr>
        <xdr:cNvSpPr/>
      </xdr:nvSpPr>
      <xdr:spPr>
        <a:xfrm>
          <a:off x="6035040" y="56824880"/>
          <a:ext cx="365760" cy="670560"/>
        </a:xfrm>
        <a:prstGeom prst="rightBrace">
          <a:avLst/>
        </a:prstGeom>
        <a:noFill/>
        <a:ln w="381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clientData/>
  </xdr:twoCellAnchor>
  <mc:AlternateContent xmlns:mc="http://schemas.openxmlformats.org/markup-compatibility/2006">
    <mc:Choice xmlns:a14="http://schemas.microsoft.com/office/drawing/2010/main" Requires="a14">
      <xdr:twoCellAnchor editAs="oneCell">
        <xdr:from>
          <xdr:col>0</xdr:col>
          <xdr:colOff>121920</xdr:colOff>
          <xdr:row>133</xdr:row>
          <xdr:rowOff>114300</xdr:rowOff>
        </xdr:from>
        <xdr:to>
          <xdr:col>0</xdr:col>
          <xdr:colOff>1645920</xdr:colOff>
          <xdr:row>135</xdr:row>
          <xdr:rowOff>83820</xdr:rowOff>
        </xdr:to>
        <xdr:sp macro="" textlink="">
          <xdr:nvSpPr>
            <xdr:cNvPr id="7238" name="Check Box 70" hidden="1">
              <a:extLst>
                <a:ext uri="{63B3BB69-23CF-44E3-9099-C40C66FF867C}">
                  <a14:compatExt spid="_x0000_s7238"/>
                </a:ext>
                <a:ext uri="{FF2B5EF4-FFF2-40B4-BE49-F238E27FC236}">
                  <a16:creationId xmlns:a16="http://schemas.microsoft.com/office/drawing/2014/main" id="{00000000-0008-0000-0300-00004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300" b="0" i="0" u="none" strike="noStrike" baseline="0">
                  <a:solidFill>
                    <a:srgbClr val="000000"/>
                  </a:solidFill>
                  <a:latin typeface="Lucida Grande"/>
                </a:rPr>
                <a:t>SAT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121920</xdr:colOff>
          <xdr:row>135</xdr:row>
          <xdr:rowOff>106680</xdr:rowOff>
        </xdr:from>
        <xdr:to>
          <xdr:col>0</xdr:col>
          <xdr:colOff>1645920</xdr:colOff>
          <xdr:row>137</xdr:row>
          <xdr:rowOff>76200</xdr:rowOff>
        </xdr:to>
        <xdr:sp macro="" textlink="">
          <xdr:nvSpPr>
            <xdr:cNvPr id="7239" name="Check Box 71" hidden="1">
              <a:extLst>
                <a:ext uri="{63B3BB69-23CF-44E3-9099-C40C66FF867C}">
                  <a14:compatExt spid="_x0000_s7239"/>
                </a:ext>
                <a:ext uri="{FF2B5EF4-FFF2-40B4-BE49-F238E27FC236}">
                  <a16:creationId xmlns:a16="http://schemas.microsoft.com/office/drawing/2014/main" id="{00000000-0008-0000-0300-00004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300" b="0" i="0" u="none" strike="noStrike" baseline="0">
                  <a:solidFill>
                    <a:srgbClr val="000000"/>
                  </a:solidFill>
                  <a:latin typeface="Lucida Grande"/>
                </a:rPr>
                <a:t>ACT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144780</xdr:colOff>
          <xdr:row>137</xdr:row>
          <xdr:rowOff>114300</xdr:rowOff>
        </xdr:from>
        <xdr:to>
          <xdr:col>0</xdr:col>
          <xdr:colOff>1661160</xdr:colOff>
          <xdr:row>139</xdr:row>
          <xdr:rowOff>83820</xdr:rowOff>
        </xdr:to>
        <xdr:sp macro="" textlink="">
          <xdr:nvSpPr>
            <xdr:cNvPr id="7240" name="Check Box 72" hidden="1">
              <a:extLst>
                <a:ext uri="{63B3BB69-23CF-44E3-9099-C40C66FF867C}">
                  <a14:compatExt spid="_x0000_s7240"/>
                </a:ext>
                <a:ext uri="{FF2B5EF4-FFF2-40B4-BE49-F238E27FC236}">
                  <a16:creationId xmlns:a16="http://schemas.microsoft.com/office/drawing/2014/main" id="{00000000-0008-0000-0300-00004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300" b="0" i="0" u="none" strike="noStrike" baseline="0">
                  <a:solidFill>
                    <a:srgbClr val="000000"/>
                  </a:solidFill>
                  <a:latin typeface="Lucida Grande"/>
                </a:rPr>
                <a:t>AP</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2133600</xdr:colOff>
          <xdr:row>133</xdr:row>
          <xdr:rowOff>114300</xdr:rowOff>
        </xdr:from>
        <xdr:to>
          <xdr:col>0</xdr:col>
          <xdr:colOff>3657600</xdr:colOff>
          <xdr:row>135</xdr:row>
          <xdr:rowOff>83820</xdr:rowOff>
        </xdr:to>
        <xdr:sp macro="" textlink="">
          <xdr:nvSpPr>
            <xdr:cNvPr id="7241" name="Check Box 73" hidden="1">
              <a:extLst>
                <a:ext uri="{63B3BB69-23CF-44E3-9099-C40C66FF867C}">
                  <a14:compatExt spid="_x0000_s7241"/>
                </a:ext>
                <a:ext uri="{FF2B5EF4-FFF2-40B4-BE49-F238E27FC236}">
                  <a16:creationId xmlns:a16="http://schemas.microsoft.com/office/drawing/2014/main" id="{00000000-0008-0000-0300-00004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300" b="0" i="0" u="none" strike="noStrike" baseline="0">
                  <a:solidFill>
                    <a:srgbClr val="000000"/>
                  </a:solidFill>
                  <a:latin typeface="Lucida Grande"/>
                </a:rPr>
                <a:t>CLEP</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2133600</xdr:colOff>
          <xdr:row>135</xdr:row>
          <xdr:rowOff>114300</xdr:rowOff>
        </xdr:from>
        <xdr:to>
          <xdr:col>0</xdr:col>
          <xdr:colOff>4488180</xdr:colOff>
          <xdr:row>137</xdr:row>
          <xdr:rowOff>83820</xdr:rowOff>
        </xdr:to>
        <xdr:sp macro="" textlink="">
          <xdr:nvSpPr>
            <xdr:cNvPr id="7242" name="Check Box 74" hidden="1">
              <a:extLst>
                <a:ext uri="{63B3BB69-23CF-44E3-9099-C40C66FF867C}">
                  <a14:compatExt spid="_x0000_s7242"/>
                </a:ext>
                <a:ext uri="{FF2B5EF4-FFF2-40B4-BE49-F238E27FC236}">
                  <a16:creationId xmlns:a16="http://schemas.microsoft.com/office/drawing/2014/main" id="{00000000-0008-0000-0300-00004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300" b="0" i="0" u="none" strike="noStrike" baseline="0">
                  <a:solidFill>
                    <a:srgbClr val="000000"/>
                  </a:solidFill>
                  <a:latin typeface="Lucida Grande"/>
                </a:rPr>
                <a:t>Institutional Exam</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2141220</xdr:colOff>
          <xdr:row>137</xdr:row>
          <xdr:rowOff>121920</xdr:rowOff>
        </xdr:from>
        <xdr:to>
          <xdr:col>0</xdr:col>
          <xdr:colOff>4030980</xdr:colOff>
          <xdr:row>139</xdr:row>
          <xdr:rowOff>106680</xdr:rowOff>
        </xdr:to>
        <xdr:sp macro="" textlink="">
          <xdr:nvSpPr>
            <xdr:cNvPr id="7243" name="Check Box 75" hidden="1">
              <a:extLst>
                <a:ext uri="{63B3BB69-23CF-44E3-9099-C40C66FF867C}">
                  <a14:compatExt spid="_x0000_s7243"/>
                </a:ext>
                <a:ext uri="{FF2B5EF4-FFF2-40B4-BE49-F238E27FC236}">
                  <a16:creationId xmlns:a16="http://schemas.microsoft.com/office/drawing/2014/main" id="{00000000-0008-0000-0300-00004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300" b="0" i="0" u="none" strike="noStrike" baseline="0">
                  <a:solidFill>
                    <a:srgbClr val="000000"/>
                  </a:solidFill>
                  <a:latin typeface="Lucida Grande"/>
                </a:rPr>
                <a:t>State Exam</a:t>
              </a:r>
            </a:p>
          </xdr:txBody>
        </xdr:sp>
        <xdr:clientData fLock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449580</xdr:colOff>
          <xdr:row>64</xdr:row>
          <xdr:rowOff>342900</xdr:rowOff>
        </xdr:from>
        <xdr:to>
          <xdr:col>6</xdr:col>
          <xdr:colOff>373380</xdr:colOff>
          <xdr:row>66</xdr:row>
          <xdr:rowOff>83820</xdr:rowOff>
        </xdr:to>
        <xdr:sp macro="" textlink="">
          <xdr:nvSpPr>
            <xdr:cNvPr id="10256" name="Check Box 16" descr="Fall Rolling Admission" hidden="1">
              <a:extLst>
                <a:ext uri="{63B3BB69-23CF-44E3-9099-C40C66FF867C}">
                  <a14:compatExt spid="_x0000_s10256"/>
                </a:ext>
                <a:ext uri="{FF2B5EF4-FFF2-40B4-BE49-F238E27FC236}">
                  <a16:creationId xmlns:a16="http://schemas.microsoft.com/office/drawing/2014/main" id="{00000000-0008-0000-0400-00001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300" b="0" i="0" u="none" strike="noStrike" baseline="0">
                  <a:solidFill>
                    <a:srgbClr val="000000"/>
                  </a:solidFill>
                  <a:latin typeface="Lucida Grande"/>
                </a:rPr>
                <a:t>Fall Rolling Admission</a:t>
              </a:r>
            </a:p>
            <a:p>
              <a:pPr algn="l" rtl="0">
                <a:defRPr sz="1000"/>
              </a:pPr>
              <a:r>
                <a:rPr lang="en-US" sz="1300" b="0" i="0" u="none" strike="noStrike" baseline="0">
                  <a:solidFill>
                    <a:srgbClr val="000000"/>
                  </a:solidFill>
                  <a:latin typeface="Lucida Grande"/>
                </a:rPr>
                <a:t>Check Box 16</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434340</xdr:colOff>
          <xdr:row>66</xdr:row>
          <xdr:rowOff>114300</xdr:rowOff>
        </xdr:from>
        <xdr:to>
          <xdr:col>6</xdr:col>
          <xdr:colOff>350520</xdr:colOff>
          <xdr:row>68</xdr:row>
          <xdr:rowOff>83820</xdr:rowOff>
        </xdr:to>
        <xdr:sp macro="" textlink="">
          <xdr:nvSpPr>
            <xdr:cNvPr id="10257" name="Check Box 17" descr="Winter Rolling Admission" hidden="1">
              <a:extLst>
                <a:ext uri="{63B3BB69-23CF-44E3-9099-C40C66FF867C}">
                  <a14:compatExt spid="_x0000_s10257"/>
                </a:ext>
                <a:ext uri="{FF2B5EF4-FFF2-40B4-BE49-F238E27FC236}">
                  <a16:creationId xmlns:a16="http://schemas.microsoft.com/office/drawing/2014/main" id="{00000000-0008-0000-0400-00001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300" b="0" i="0" u="none" strike="noStrike" baseline="0">
                  <a:solidFill>
                    <a:srgbClr val="000000"/>
                  </a:solidFill>
                  <a:latin typeface="Lucida Grande"/>
                </a:rPr>
                <a:t>Winter Rolling Admission</a:t>
              </a:r>
            </a:p>
            <a:p>
              <a:pPr algn="l" rtl="0">
                <a:defRPr sz="1000"/>
              </a:pPr>
              <a:r>
                <a:rPr lang="en-US" sz="1300" b="0" i="0" u="none" strike="noStrike" baseline="0">
                  <a:solidFill>
                    <a:srgbClr val="000000"/>
                  </a:solidFill>
                  <a:latin typeface="Lucida Grande"/>
                </a:rPr>
                <a:t>Check Box 16</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434340</xdr:colOff>
          <xdr:row>68</xdr:row>
          <xdr:rowOff>106680</xdr:rowOff>
        </xdr:from>
        <xdr:to>
          <xdr:col>6</xdr:col>
          <xdr:colOff>350520</xdr:colOff>
          <xdr:row>70</xdr:row>
          <xdr:rowOff>76200</xdr:rowOff>
        </xdr:to>
        <xdr:sp macro="" textlink="">
          <xdr:nvSpPr>
            <xdr:cNvPr id="10258" name="Check Box 18" descr="Fall Rolling Admission" hidden="1">
              <a:extLst>
                <a:ext uri="{63B3BB69-23CF-44E3-9099-C40C66FF867C}">
                  <a14:compatExt spid="_x0000_s10258"/>
                </a:ext>
                <a:ext uri="{FF2B5EF4-FFF2-40B4-BE49-F238E27FC236}">
                  <a16:creationId xmlns:a16="http://schemas.microsoft.com/office/drawing/2014/main" id="{00000000-0008-0000-0400-00001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300" b="0" i="0" u="none" strike="noStrike" baseline="0">
                  <a:solidFill>
                    <a:srgbClr val="000000"/>
                  </a:solidFill>
                  <a:latin typeface="Lucida Grande"/>
                </a:rPr>
                <a:t>Spring Rolling Admission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434340</xdr:colOff>
          <xdr:row>70</xdr:row>
          <xdr:rowOff>121920</xdr:rowOff>
        </xdr:from>
        <xdr:to>
          <xdr:col>6</xdr:col>
          <xdr:colOff>350520</xdr:colOff>
          <xdr:row>72</xdr:row>
          <xdr:rowOff>106680</xdr:rowOff>
        </xdr:to>
        <xdr:sp macro="" textlink="">
          <xdr:nvSpPr>
            <xdr:cNvPr id="10259" name="Check Box 19" descr="Fall Rolling Admission" hidden="1">
              <a:extLst>
                <a:ext uri="{63B3BB69-23CF-44E3-9099-C40C66FF867C}">
                  <a14:compatExt spid="_x0000_s10259"/>
                </a:ext>
                <a:ext uri="{FF2B5EF4-FFF2-40B4-BE49-F238E27FC236}">
                  <a16:creationId xmlns:a16="http://schemas.microsoft.com/office/drawing/2014/main" id="{00000000-0008-0000-0400-00001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300" b="0" i="0" u="none" strike="noStrike" baseline="0">
                  <a:solidFill>
                    <a:srgbClr val="000000"/>
                  </a:solidFill>
                  <a:latin typeface="Lucida Grande"/>
                </a:rPr>
                <a:t>Summer Rolling Admission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579120</xdr:colOff>
          <xdr:row>111</xdr:row>
          <xdr:rowOff>114300</xdr:rowOff>
        </xdr:from>
        <xdr:to>
          <xdr:col>4</xdr:col>
          <xdr:colOff>144780</xdr:colOff>
          <xdr:row>113</xdr:row>
          <xdr:rowOff>83820</xdr:rowOff>
        </xdr:to>
        <xdr:sp macro="" textlink="">
          <xdr:nvSpPr>
            <xdr:cNvPr id="10278" name="Check Box 38" hidden="1">
              <a:extLst>
                <a:ext uri="{63B3BB69-23CF-44E3-9099-C40C66FF867C}">
                  <a14:compatExt spid="_x0000_s10278"/>
                </a:ext>
                <a:ext uri="{FF2B5EF4-FFF2-40B4-BE49-F238E27FC236}">
                  <a16:creationId xmlns:a16="http://schemas.microsoft.com/office/drawing/2014/main" id="{00000000-0008-0000-0400-00002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300" b="0" i="0" u="none" strike="noStrike" baseline="0">
                  <a:solidFill>
                    <a:srgbClr val="000000"/>
                  </a:solidFill>
                  <a:latin typeface="Lucida Grande"/>
                </a:rPr>
                <a:t>American Council on Education (ACE)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579120</xdr:colOff>
          <xdr:row>111</xdr:row>
          <xdr:rowOff>121920</xdr:rowOff>
        </xdr:from>
        <xdr:to>
          <xdr:col>6</xdr:col>
          <xdr:colOff>693420</xdr:colOff>
          <xdr:row>113</xdr:row>
          <xdr:rowOff>106680</xdr:rowOff>
        </xdr:to>
        <xdr:sp macro="" textlink="">
          <xdr:nvSpPr>
            <xdr:cNvPr id="10280" name="Check Box 40" hidden="1">
              <a:extLst>
                <a:ext uri="{63B3BB69-23CF-44E3-9099-C40C66FF867C}">
                  <a14:compatExt spid="_x0000_s10280"/>
                </a:ext>
                <a:ext uri="{FF2B5EF4-FFF2-40B4-BE49-F238E27FC236}">
                  <a16:creationId xmlns:a16="http://schemas.microsoft.com/office/drawing/2014/main" id="{00000000-0008-0000-0400-00002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300" b="0" i="0" u="none" strike="noStrike" baseline="0">
                  <a:solidFill>
                    <a:srgbClr val="000000"/>
                  </a:solidFill>
                  <a:latin typeface="Lucida Grande"/>
                </a:rPr>
                <a:t>DANTES Subject Standardized Tests (DSST)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571500</xdr:colOff>
          <xdr:row>113</xdr:row>
          <xdr:rowOff>106680</xdr:rowOff>
        </xdr:from>
        <xdr:to>
          <xdr:col>4</xdr:col>
          <xdr:colOff>670560</xdr:colOff>
          <xdr:row>115</xdr:row>
          <xdr:rowOff>83820</xdr:rowOff>
        </xdr:to>
        <xdr:sp macro="" textlink="">
          <xdr:nvSpPr>
            <xdr:cNvPr id="10282" name="Check Box 42" hidden="1">
              <a:extLst>
                <a:ext uri="{63B3BB69-23CF-44E3-9099-C40C66FF867C}">
                  <a14:compatExt spid="_x0000_s10282"/>
                </a:ext>
                <a:ext uri="{FF2B5EF4-FFF2-40B4-BE49-F238E27FC236}">
                  <a16:creationId xmlns:a16="http://schemas.microsoft.com/office/drawing/2014/main" id="{00000000-0008-0000-0400-00002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300" b="0" i="0" u="none" strike="noStrike" baseline="0">
                  <a:solidFill>
                    <a:srgbClr val="000000"/>
                  </a:solidFill>
                  <a:latin typeface="Lucida Grande"/>
                </a:rPr>
                <a:t>College Level Examination Program (CLEP)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449580</xdr:colOff>
          <xdr:row>21</xdr:row>
          <xdr:rowOff>190500</xdr:rowOff>
        </xdr:from>
        <xdr:to>
          <xdr:col>2</xdr:col>
          <xdr:colOff>0</xdr:colOff>
          <xdr:row>23</xdr:row>
          <xdr:rowOff>167640</xdr:rowOff>
        </xdr:to>
        <xdr:sp macro="" textlink="">
          <xdr:nvSpPr>
            <xdr:cNvPr id="10302" name="Check Box 62" hidden="1">
              <a:extLst>
                <a:ext uri="{63B3BB69-23CF-44E3-9099-C40C66FF867C}">
                  <a14:compatExt spid="_x0000_s10302"/>
                </a:ext>
                <a:ext uri="{FF2B5EF4-FFF2-40B4-BE49-F238E27FC236}">
                  <a16:creationId xmlns:a16="http://schemas.microsoft.com/office/drawing/2014/main" id="{00000000-0008-0000-0400-00003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300" b="0" i="0" u="none" strike="noStrike" baseline="0">
                  <a:solidFill>
                    <a:srgbClr val="000000"/>
                  </a:solidFill>
                  <a:latin typeface="Lucida Grande"/>
                </a:rPr>
                <a:t>Fall</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457200</xdr:colOff>
          <xdr:row>24</xdr:row>
          <xdr:rowOff>38100</xdr:rowOff>
        </xdr:from>
        <xdr:to>
          <xdr:col>2</xdr:col>
          <xdr:colOff>0</xdr:colOff>
          <xdr:row>26</xdr:row>
          <xdr:rowOff>7620</xdr:rowOff>
        </xdr:to>
        <xdr:sp macro="" textlink="">
          <xdr:nvSpPr>
            <xdr:cNvPr id="10303" name="Check Box 63" hidden="1">
              <a:extLst>
                <a:ext uri="{63B3BB69-23CF-44E3-9099-C40C66FF867C}">
                  <a14:compatExt spid="_x0000_s10303"/>
                </a:ext>
                <a:ext uri="{FF2B5EF4-FFF2-40B4-BE49-F238E27FC236}">
                  <a16:creationId xmlns:a16="http://schemas.microsoft.com/office/drawing/2014/main" id="{00000000-0008-0000-0400-00003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300" b="0" i="0" u="none" strike="noStrike" baseline="0">
                  <a:solidFill>
                    <a:srgbClr val="000000"/>
                  </a:solidFill>
                  <a:latin typeface="Lucida Grande"/>
                </a:rPr>
                <a:t>Winter</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762000</xdr:colOff>
          <xdr:row>21</xdr:row>
          <xdr:rowOff>182880</xdr:rowOff>
        </xdr:from>
        <xdr:to>
          <xdr:col>4</xdr:col>
          <xdr:colOff>525780</xdr:colOff>
          <xdr:row>23</xdr:row>
          <xdr:rowOff>152400</xdr:rowOff>
        </xdr:to>
        <xdr:sp macro="" textlink="">
          <xdr:nvSpPr>
            <xdr:cNvPr id="10304" name="Check Box 64" hidden="1">
              <a:extLst>
                <a:ext uri="{63B3BB69-23CF-44E3-9099-C40C66FF867C}">
                  <a14:compatExt spid="_x0000_s10304"/>
                </a:ext>
                <a:ext uri="{FF2B5EF4-FFF2-40B4-BE49-F238E27FC236}">
                  <a16:creationId xmlns:a16="http://schemas.microsoft.com/office/drawing/2014/main" id="{00000000-0008-0000-0400-00004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300" b="0" i="0" u="none" strike="noStrike" baseline="0">
                  <a:solidFill>
                    <a:srgbClr val="000000"/>
                  </a:solidFill>
                  <a:latin typeface="Lucida Grande"/>
                </a:rPr>
                <a:t>Spring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746760</xdr:colOff>
          <xdr:row>24</xdr:row>
          <xdr:rowOff>68580</xdr:rowOff>
        </xdr:from>
        <xdr:to>
          <xdr:col>4</xdr:col>
          <xdr:colOff>525780</xdr:colOff>
          <xdr:row>26</xdr:row>
          <xdr:rowOff>38100</xdr:rowOff>
        </xdr:to>
        <xdr:sp macro="" textlink="">
          <xdr:nvSpPr>
            <xdr:cNvPr id="10305" name="Check Box 65" hidden="1">
              <a:extLst>
                <a:ext uri="{63B3BB69-23CF-44E3-9099-C40C66FF867C}">
                  <a14:compatExt spid="_x0000_s10305"/>
                </a:ext>
                <a:ext uri="{FF2B5EF4-FFF2-40B4-BE49-F238E27FC236}">
                  <a16:creationId xmlns:a16="http://schemas.microsoft.com/office/drawing/2014/main" id="{00000000-0008-0000-0400-00004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300" b="0" i="0" u="none" strike="noStrike" baseline="0">
                  <a:solidFill>
                    <a:srgbClr val="000000"/>
                  </a:solidFill>
                  <a:latin typeface="Lucida Grande"/>
                </a:rPr>
                <a:t>Summer</a:t>
              </a:r>
            </a:p>
          </xdr:txBody>
        </xdr:sp>
        <xdr:clientData fLocksWithSheet="0"/>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236220</xdr:colOff>
          <xdr:row>5</xdr:row>
          <xdr:rowOff>121920</xdr:rowOff>
        </xdr:from>
        <xdr:to>
          <xdr:col>1</xdr:col>
          <xdr:colOff>830580</xdr:colOff>
          <xdr:row>7</xdr:row>
          <xdr:rowOff>106680</xdr:rowOff>
        </xdr:to>
        <xdr:sp macro="" textlink="">
          <xdr:nvSpPr>
            <xdr:cNvPr id="11300" name="Check Box 36" hidden="1">
              <a:extLst>
                <a:ext uri="{63B3BB69-23CF-44E3-9099-C40C66FF867C}">
                  <a14:compatExt spid="_x0000_s11300"/>
                </a:ext>
                <a:ext uri="{FF2B5EF4-FFF2-40B4-BE49-F238E27FC236}">
                  <a16:creationId xmlns:a16="http://schemas.microsoft.com/office/drawing/2014/main" id="{00000000-0008-0000-0500-00002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Accelerated program</a:t>
              </a:r>
            </a:p>
            <a:p>
              <a:pPr algn="l" rtl="0">
                <a:defRPr sz="1000"/>
              </a:pPr>
              <a:endParaRPr lang="en-US" sz="1200" b="0" i="0" u="none" strike="noStrike" baseline="0">
                <a:solidFill>
                  <a:srgbClr val="000000"/>
                </a:solidFill>
                <a:latin typeface="Calibri"/>
                <a:cs typeface="Calibri"/>
              </a:endParaRP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243840</xdr:colOff>
          <xdr:row>7</xdr:row>
          <xdr:rowOff>83820</xdr:rowOff>
        </xdr:from>
        <xdr:to>
          <xdr:col>2</xdr:col>
          <xdr:colOff>922020</xdr:colOff>
          <xdr:row>9</xdr:row>
          <xdr:rowOff>167640</xdr:rowOff>
        </xdr:to>
        <xdr:sp macro="" textlink="">
          <xdr:nvSpPr>
            <xdr:cNvPr id="11301" name="Check Box 37" hidden="1">
              <a:extLst>
                <a:ext uri="{63B3BB69-23CF-44E3-9099-C40C66FF867C}">
                  <a14:compatExt spid="_x0000_s11301"/>
                </a:ext>
                <a:ext uri="{FF2B5EF4-FFF2-40B4-BE49-F238E27FC236}">
                  <a16:creationId xmlns:a16="http://schemas.microsoft.com/office/drawing/2014/main" id="{00000000-0008-0000-0500-00002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Comprehensive transition and postsecondary program for students with intellectual disabilities</a:t>
              </a:r>
            </a:p>
            <a:p>
              <a:pPr algn="l" rtl="0">
                <a:defRPr sz="1000"/>
              </a:pPr>
              <a:endParaRPr lang="en-US" sz="1200" b="0" i="0" u="none" strike="noStrike" baseline="0">
                <a:solidFill>
                  <a:srgbClr val="000000"/>
                </a:solidFill>
                <a:latin typeface="Calibri"/>
                <a:cs typeface="Calibri"/>
              </a:endParaRP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236220</xdr:colOff>
          <xdr:row>9</xdr:row>
          <xdr:rowOff>182880</xdr:rowOff>
        </xdr:from>
        <xdr:to>
          <xdr:col>1</xdr:col>
          <xdr:colOff>1082040</xdr:colOff>
          <xdr:row>11</xdr:row>
          <xdr:rowOff>152400</xdr:rowOff>
        </xdr:to>
        <xdr:sp macro="" textlink="">
          <xdr:nvSpPr>
            <xdr:cNvPr id="11302" name="Check Box 38" hidden="1">
              <a:extLst>
                <a:ext uri="{63B3BB69-23CF-44E3-9099-C40C66FF867C}">
                  <a14:compatExt spid="_x0000_s11302"/>
                </a:ext>
                <a:ext uri="{FF2B5EF4-FFF2-40B4-BE49-F238E27FC236}">
                  <a16:creationId xmlns:a16="http://schemas.microsoft.com/office/drawing/2014/main" id="{00000000-0008-0000-0500-00002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Cross-registration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236220</xdr:colOff>
          <xdr:row>11</xdr:row>
          <xdr:rowOff>152400</xdr:rowOff>
        </xdr:from>
        <xdr:to>
          <xdr:col>1</xdr:col>
          <xdr:colOff>701040</xdr:colOff>
          <xdr:row>13</xdr:row>
          <xdr:rowOff>121920</xdr:rowOff>
        </xdr:to>
        <xdr:sp macro="" textlink="">
          <xdr:nvSpPr>
            <xdr:cNvPr id="11303" name="Check Box 39" hidden="1">
              <a:extLst>
                <a:ext uri="{63B3BB69-23CF-44E3-9099-C40C66FF867C}">
                  <a14:compatExt spid="_x0000_s11303"/>
                </a:ext>
                <a:ext uri="{FF2B5EF4-FFF2-40B4-BE49-F238E27FC236}">
                  <a16:creationId xmlns:a16="http://schemas.microsoft.com/office/drawing/2014/main" id="{00000000-0008-0000-0500-00002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Distance learning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236220</xdr:colOff>
          <xdr:row>13</xdr:row>
          <xdr:rowOff>144780</xdr:rowOff>
        </xdr:from>
        <xdr:to>
          <xdr:col>1</xdr:col>
          <xdr:colOff>312420</xdr:colOff>
          <xdr:row>15</xdr:row>
          <xdr:rowOff>114300</xdr:rowOff>
        </xdr:to>
        <xdr:sp macro="" textlink="">
          <xdr:nvSpPr>
            <xdr:cNvPr id="11304" name="Check Box 40" hidden="1">
              <a:extLst>
                <a:ext uri="{63B3BB69-23CF-44E3-9099-C40C66FF867C}">
                  <a14:compatExt spid="_x0000_s11304"/>
                </a:ext>
                <a:ext uri="{FF2B5EF4-FFF2-40B4-BE49-F238E27FC236}">
                  <a16:creationId xmlns:a16="http://schemas.microsoft.com/office/drawing/2014/main" id="{00000000-0008-0000-0500-00002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Double major</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236220</xdr:colOff>
          <xdr:row>15</xdr:row>
          <xdr:rowOff>114300</xdr:rowOff>
        </xdr:from>
        <xdr:to>
          <xdr:col>1</xdr:col>
          <xdr:colOff>312420</xdr:colOff>
          <xdr:row>17</xdr:row>
          <xdr:rowOff>83820</xdr:rowOff>
        </xdr:to>
        <xdr:sp macro="" textlink="">
          <xdr:nvSpPr>
            <xdr:cNvPr id="11305" name="Check Box 41" hidden="1">
              <a:extLst>
                <a:ext uri="{63B3BB69-23CF-44E3-9099-C40C66FF867C}">
                  <a14:compatExt spid="_x0000_s11305"/>
                </a:ext>
                <a:ext uri="{FF2B5EF4-FFF2-40B4-BE49-F238E27FC236}">
                  <a16:creationId xmlns:a16="http://schemas.microsoft.com/office/drawing/2014/main" id="{00000000-0008-0000-0500-00002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Dual enrollment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236220</xdr:colOff>
          <xdr:row>17</xdr:row>
          <xdr:rowOff>106680</xdr:rowOff>
        </xdr:from>
        <xdr:to>
          <xdr:col>1</xdr:col>
          <xdr:colOff>1363980</xdr:colOff>
          <xdr:row>19</xdr:row>
          <xdr:rowOff>76200</xdr:rowOff>
        </xdr:to>
        <xdr:sp macro="" textlink="">
          <xdr:nvSpPr>
            <xdr:cNvPr id="11306" name="Check Box 42" hidden="1">
              <a:extLst>
                <a:ext uri="{63B3BB69-23CF-44E3-9099-C40C66FF867C}">
                  <a14:compatExt spid="_x0000_s11306"/>
                </a:ext>
                <a:ext uri="{FF2B5EF4-FFF2-40B4-BE49-F238E27FC236}">
                  <a16:creationId xmlns:a16="http://schemas.microsoft.com/office/drawing/2014/main" id="{00000000-0008-0000-0500-00002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English as a Second Language (ESL)</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236220</xdr:colOff>
          <xdr:row>19</xdr:row>
          <xdr:rowOff>144780</xdr:rowOff>
        </xdr:from>
        <xdr:to>
          <xdr:col>1</xdr:col>
          <xdr:colOff>1607820</xdr:colOff>
          <xdr:row>21</xdr:row>
          <xdr:rowOff>114300</xdr:rowOff>
        </xdr:to>
        <xdr:sp macro="" textlink="">
          <xdr:nvSpPr>
            <xdr:cNvPr id="11307" name="Check Box 43" hidden="1">
              <a:extLst>
                <a:ext uri="{63B3BB69-23CF-44E3-9099-C40C66FF867C}">
                  <a14:compatExt spid="_x0000_s11307"/>
                </a:ext>
                <a:ext uri="{FF2B5EF4-FFF2-40B4-BE49-F238E27FC236}">
                  <a16:creationId xmlns:a16="http://schemas.microsoft.com/office/drawing/2014/main" id="{00000000-0008-0000-0500-00002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Exchange student program (domestic)</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236220</xdr:colOff>
          <xdr:row>21</xdr:row>
          <xdr:rowOff>167640</xdr:rowOff>
        </xdr:from>
        <xdr:to>
          <xdr:col>1</xdr:col>
          <xdr:colOff>1295400</xdr:colOff>
          <xdr:row>23</xdr:row>
          <xdr:rowOff>0</xdr:rowOff>
        </xdr:to>
        <xdr:sp macro="" textlink="">
          <xdr:nvSpPr>
            <xdr:cNvPr id="11308" name="Check Box 44" hidden="1">
              <a:extLst>
                <a:ext uri="{63B3BB69-23CF-44E3-9099-C40C66FF867C}">
                  <a14:compatExt spid="_x0000_s11308"/>
                </a:ext>
                <a:ext uri="{FF2B5EF4-FFF2-40B4-BE49-F238E27FC236}">
                  <a16:creationId xmlns:a16="http://schemas.microsoft.com/office/drawing/2014/main" id="{00000000-0008-0000-0500-00002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External degree program</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1684020</xdr:colOff>
          <xdr:row>5</xdr:row>
          <xdr:rowOff>121920</xdr:rowOff>
        </xdr:from>
        <xdr:to>
          <xdr:col>3</xdr:col>
          <xdr:colOff>1996440</xdr:colOff>
          <xdr:row>7</xdr:row>
          <xdr:rowOff>106680</xdr:rowOff>
        </xdr:to>
        <xdr:sp macro="" textlink="">
          <xdr:nvSpPr>
            <xdr:cNvPr id="11309" name="Check Box 45" hidden="1">
              <a:extLst>
                <a:ext uri="{63B3BB69-23CF-44E3-9099-C40C66FF867C}">
                  <a14:compatExt spid="_x0000_s11309"/>
                </a:ext>
                <a:ext uri="{FF2B5EF4-FFF2-40B4-BE49-F238E27FC236}">
                  <a16:creationId xmlns:a16="http://schemas.microsoft.com/office/drawing/2014/main" id="{00000000-0008-0000-0500-00002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Honors program</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1676400</xdr:colOff>
          <xdr:row>7</xdr:row>
          <xdr:rowOff>167640</xdr:rowOff>
        </xdr:from>
        <xdr:to>
          <xdr:col>3</xdr:col>
          <xdr:colOff>1744980</xdr:colOff>
          <xdr:row>9</xdr:row>
          <xdr:rowOff>144780</xdr:rowOff>
        </xdr:to>
        <xdr:sp macro="" textlink="">
          <xdr:nvSpPr>
            <xdr:cNvPr id="11310" name="Check Box 46" hidden="1">
              <a:extLst>
                <a:ext uri="{63B3BB69-23CF-44E3-9099-C40C66FF867C}">
                  <a14:compatExt spid="_x0000_s11310"/>
                </a:ext>
                <a:ext uri="{FF2B5EF4-FFF2-40B4-BE49-F238E27FC236}">
                  <a16:creationId xmlns:a16="http://schemas.microsoft.com/office/drawing/2014/main" id="{00000000-0008-0000-0500-00002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Independent study</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1706880</xdr:colOff>
          <xdr:row>9</xdr:row>
          <xdr:rowOff>167640</xdr:rowOff>
        </xdr:from>
        <xdr:to>
          <xdr:col>3</xdr:col>
          <xdr:colOff>1516380</xdr:colOff>
          <xdr:row>11</xdr:row>
          <xdr:rowOff>144780</xdr:rowOff>
        </xdr:to>
        <xdr:sp macro="" textlink="">
          <xdr:nvSpPr>
            <xdr:cNvPr id="11311" name="Check Box 47" hidden="1">
              <a:extLst>
                <a:ext uri="{63B3BB69-23CF-44E3-9099-C40C66FF867C}">
                  <a14:compatExt spid="_x0000_s11311"/>
                </a:ext>
                <a:ext uri="{FF2B5EF4-FFF2-40B4-BE49-F238E27FC236}">
                  <a16:creationId xmlns:a16="http://schemas.microsoft.com/office/drawing/2014/main" id="{00000000-0008-0000-0500-00002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Internships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1706880</xdr:colOff>
          <xdr:row>11</xdr:row>
          <xdr:rowOff>152400</xdr:rowOff>
        </xdr:from>
        <xdr:to>
          <xdr:col>3</xdr:col>
          <xdr:colOff>2705100</xdr:colOff>
          <xdr:row>13</xdr:row>
          <xdr:rowOff>121920</xdr:rowOff>
        </xdr:to>
        <xdr:sp macro="" textlink="">
          <xdr:nvSpPr>
            <xdr:cNvPr id="11312" name="Check Box 48" hidden="1">
              <a:extLst>
                <a:ext uri="{63B3BB69-23CF-44E3-9099-C40C66FF867C}">
                  <a14:compatExt spid="_x0000_s11312"/>
                </a:ext>
                <a:ext uri="{FF2B5EF4-FFF2-40B4-BE49-F238E27FC236}">
                  <a16:creationId xmlns:a16="http://schemas.microsoft.com/office/drawing/2014/main" id="{00000000-0008-0000-0500-000030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Liberal arts/career combination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1706880</xdr:colOff>
          <xdr:row>13</xdr:row>
          <xdr:rowOff>144780</xdr:rowOff>
        </xdr:from>
        <xdr:to>
          <xdr:col>3</xdr:col>
          <xdr:colOff>2552700</xdr:colOff>
          <xdr:row>15</xdr:row>
          <xdr:rowOff>114300</xdr:rowOff>
        </xdr:to>
        <xdr:sp macro="" textlink="">
          <xdr:nvSpPr>
            <xdr:cNvPr id="11313" name="Check Box 49" hidden="1">
              <a:extLst>
                <a:ext uri="{63B3BB69-23CF-44E3-9099-C40C66FF867C}">
                  <a14:compatExt spid="_x0000_s11313"/>
                </a:ext>
                <a:ext uri="{FF2B5EF4-FFF2-40B4-BE49-F238E27FC236}">
                  <a16:creationId xmlns:a16="http://schemas.microsoft.com/office/drawing/2014/main" id="{00000000-0008-0000-0500-00003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Student-designed major</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1706880</xdr:colOff>
          <xdr:row>15</xdr:row>
          <xdr:rowOff>121920</xdr:rowOff>
        </xdr:from>
        <xdr:to>
          <xdr:col>3</xdr:col>
          <xdr:colOff>1516380</xdr:colOff>
          <xdr:row>17</xdr:row>
          <xdr:rowOff>106680</xdr:rowOff>
        </xdr:to>
        <xdr:sp macro="" textlink="">
          <xdr:nvSpPr>
            <xdr:cNvPr id="11314" name="Check Box 50" hidden="1">
              <a:extLst>
                <a:ext uri="{63B3BB69-23CF-44E3-9099-C40C66FF867C}">
                  <a14:compatExt spid="_x0000_s11314"/>
                </a:ext>
                <a:ext uri="{FF2B5EF4-FFF2-40B4-BE49-F238E27FC236}">
                  <a16:creationId xmlns:a16="http://schemas.microsoft.com/office/drawing/2014/main" id="{00000000-0008-0000-0500-00003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Study abroad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1706880</xdr:colOff>
          <xdr:row>17</xdr:row>
          <xdr:rowOff>144780</xdr:rowOff>
        </xdr:from>
        <xdr:to>
          <xdr:col>3</xdr:col>
          <xdr:colOff>2766060</xdr:colOff>
          <xdr:row>19</xdr:row>
          <xdr:rowOff>114300</xdr:rowOff>
        </xdr:to>
        <xdr:sp macro="" textlink="">
          <xdr:nvSpPr>
            <xdr:cNvPr id="11315" name="Check Box 51" hidden="1">
              <a:extLst>
                <a:ext uri="{63B3BB69-23CF-44E3-9099-C40C66FF867C}">
                  <a14:compatExt spid="_x0000_s11315"/>
                </a:ext>
                <a:ext uri="{FF2B5EF4-FFF2-40B4-BE49-F238E27FC236}">
                  <a16:creationId xmlns:a16="http://schemas.microsoft.com/office/drawing/2014/main" id="{00000000-0008-0000-0500-00003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Teacher certification program</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1706880</xdr:colOff>
          <xdr:row>19</xdr:row>
          <xdr:rowOff>152400</xdr:rowOff>
        </xdr:from>
        <xdr:to>
          <xdr:col>3</xdr:col>
          <xdr:colOff>2552700</xdr:colOff>
          <xdr:row>21</xdr:row>
          <xdr:rowOff>121920</xdr:rowOff>
        </xdr:to>
        <xdr:sp macro="" textlink="">
          <xdr:nvSpPr>
            <xdr:cNvPr id="11316" name="Check Box 52" hidden="1">
              <a:extLst>
                <a:ext uri="{63B3BB69-23CF-44E3-9099-C40C66FF867C}">
                  <a14:compatExt spid="_x0000_s11316"/>
                </a:ext>
                <a:ext uri="{FF2B5EF4-FFF2-40B4-BE49-F238E27FC236}">
                  <a16:creationId xmlns:a16="http://schemas.microsoft.com/office/drawing/2014/main" id="{00000000-0008-0000-0500-00003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Undergraduate Research</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1706880</xdr:colOff>
          <xdr:row>21</xdr:row>
          <xdr:rowOff>167640</xdr:rowOff>
        </xdr:from>
        <xdr:to>
          <xdr:col>3</xdr:col>
          <xdr:colOff>1516380</xdr:colOff>
          <xdr:row>23</xdr:row>
          <xdr:rowOff>0</xdr:rowOff>
        </xdr:to>
        <xdr:sp macro="" textlink="">
          <xdr:nvSpPr>
            <xdr:cNvPr id="11317" name="Check Box 53" hidden="1">
              <a:extLst>
                <a:ext uri="{63B3BB69-23CF-44E3-9099-C40C66FF867C}">
                  <a14:compatExt spid="_x0000_s11317"/>
                </a:ext>
                <a:ext uri="{FF2B5EF4-FFF2-40B4-BE49-F238E27FC236}">
                  <a16:creationId xmlns:a16="http://schemas.microsoft.com/office/drawing/2014/main" id="{00000000-0008-0000-0500-00003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Weekend college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1684020</xdr:colOff>
          <xdr:row>23</xdr:row>
          <xdr:rowOff>68580</xdr:rowOff>
        </xdr:from>
        <xdr:to>
          <xdr:col>3</xdr:col>
          <xdr:colOff>1493520</xdr:colOff>
          <xdr:row>24</xdr:row>
          <xdr:rowOff>243840</xdr:rowOff>
        </xdr:to>
        <xdr:sp macro="" textlink="">
          <xdr:nvSpPr>
            <xdr:cNvPr id="11318" name="Check Box 54" hidden="1">
              <a:extLst>
                <a:ext uri="{63B3BB69-23CF-44E3-9099-C40C66FF867C}">
                  <a14:compatExt spid="_x0000_s11318"/>
                </a:ext>
                <a:ext uri="{FF2B5EF4-FFF2-40B4-BE49-F238E27FC236}">
                  <a16:creationId xmlns:a16="http://schemas.microsoft.com/office/drawing/2014/main" id="{00000000-0008-0000-0500-00003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Other</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167640</xdr:colOff>
          <xdr:row>31</xdr:row>
          <xdr:rowOff>114300</xdr:rowOff>
        </xdr:from>
        <xdr:to>
          <xdr:col>1</xdr:col>
          <xdr:colOff>259080</xdr:colOff>
          <xdr:row>33</xdr:row>
          <xdr:rowOff>83820</xdr:rowOff>
        </xdr:to>
        <xdr:sp macro="" textlink="">
          <xdr:nvSpPr>
            <xdr:cNvPr id="11319" name="Check Box 55" hidden="1">
              <a:extLst>
                <a:ext uri="{63B3BB69-23CF-44E3-9099-C40C66FF867C}">
                  <a14:compatExt spid="_x0000_s11319"/>
                </a:ext>
                <a:ext uri="{FF2B5EF4-FFF2-40B4-BE49-F238E27FC236}">
                  <a16:creationId xmlns:a16="http://schemas.microsoft.com/office/drawing/2014/main" id="{00000000-0008-0000-0500-00003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Arts / fine arts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182880</xdr:colOff>
          <xdr:row>33</xdr:row>
          <xdr:rowOff>114300</xdr:rowOff>
        </xdr:from>
        <xdr:to>
          <xdr:col>1</xdr:col>
          <xdr:colOff>266700</xdr:colOff>
          <xdr:row>35</xdr:row>
          <xdr:rowOff>83820</xdr:rowOff>
        </xdr:to>
        <xdr:sp macro="" textlink="">
          <xdr:nvSpPr>
            <xdr:cNvPr id="11320" name="Check Box 56" hidden="1">
              <a:extLst>
                <a:ext uri="{63B3BB69-23CF-44E3-9099-C40C66FF867C}">
                  <a14:compatExt spid="_x0000_s11320"/>
                </a:ext>
                <a:ext uri="{FF2B5EF4-FFF2-40B4-BE49-F238E27FC236}">
                  <a16:creationId xmlns:a16="http://schemas.microsoft.com/office/drawing/2014/main" id="{00000000-0008-0000-0500-00003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Computer literacy</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182880</xdr:colOff>
          <xdr:row>35</xdr:row>
          <xdr:rowOff>121920</xdr:rowOff>
        </xdr:from>
        <xdr:to>
          <xdr:col>1</xdr:col>
          <xdr:colOff>998220</xdr:colOff>
          <xdr:row>37</xdr:row>
          <xdr:rowOff>106680</xdr:rowOff>
        </xdr:to>
        <xdr:sp macro="" textlink="">
          <xdr:nvSpPr>
            <xdr:cNvPr id="11321" name="Check Box 57" hidden="1">
              <a:extLst>
                <a:ext uri="{63B3BB69-23CF-44E3-9099-C40C66FF867C}">
                  <a14:compatExt spid="_x0000_s11321"/>
                </a:ext>
                <a:ext uri="{FF2B5EF4-FFF2-40B4-BE49-F238E27FC236}">
                  <a16:creationId xmlns:a16="http://schemas.microsoft.com/office/drawing/2014/main" id="{00000000-0008-0000-0500-00003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English (including composition)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182880</xdr:colOff>
          <xdr:row>37</xdr:row>
          <xdr:rowOff>144780</xdr:rowOff>
        </xdr:from>
        <xdr:to>
          <xdr:col>1</xdr:col>
          <xdr:colOff>266700</xdr:colOff>
          <xdr:row>39</xdr:row>
          <xdr:rowOff>114300</xdr:rowOff>
        </xdr:to>
        <xdr:sp macro="" textlink="">
          <xdr:nvSpPr>
            <xdr:cNvPr id="11322" name="Check Box 58" hidden="1">
              <a:extLst>
                <a:ext uri="{63B3BB69-23CF-44E3-9099-C40C66FF867C}">
                  <a14:compatExt spid="_x0000_s11322"/>
                </a:ext>
                <a:ext uri="{FF2B5EF4-FFF2-40B4-BE49-F238E27FC236}">
                  <a16:creationId xmlns:a16="http://schemas.microsoft.com/office/drawing/2014/main" id="{00000000-0008-0000-0500-00003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Foreign languages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182880</xdr:colOff>
          <xdr:row>39</xdr:row>
          <xdr:rowOff>114300</xdr:rowOff>
        </xdr:from>
        <xdr:to>
          <xdr:col>1</xdr:col>
          <xdr:colOff>266700</xdr:colOff>
          <xdr:row>41</xdr:row>
          <xdr:rowOff>83820</xdr:rowOff>
        </xdr:to>
        <xdr:sp macro="" textlink="">
          <xdr:nvSpPr>
            <xdr:cNvPr id="11323" name="Check Box 59" hidden="1">
              <a:extLst>
                <a:ext uri="{63B3BB69-23CF-44E3-9099-C40C66FF867C}">
                  <a14:compatExt spid="_x0000_s11323"/>
                </a:ext>
                <a:ext uri="{FF2B5EF4-FFF2-40B4-BE49-F238E27FC236}">
                  <a16:creationId xmlns:a16="http://schemas.microsoft.com/office/drawing/2014/main" id="{00000000-0008-0000-0500-00003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History</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144780</xdr:colOff>
          <xdr:row>37</xdr:row>
          <xdr:rowOff>121920</xdr:rowOff>
        </xdr:from>
        <xdr:to>
          <xdr:col>2</xdr:col>
          <xdr:colOff>1661160</xdr:colOff>
          <xdr:row>39</xdr:row>
          <xdr:rowOff>106680</xdr:rowOff>
        </xdr:to>
        <xdr:sp macro="" textlink="">
          <xdr:nvSpPr>
            <xdr:cNvPr id="11324" name="Check Box 60" hidden="1">
              <a:extLst>
                <a:ext uri="{63B3BB69-23CF-44E3-9099-C40C66FF867C}">
                  <a14:compatExt spid="_x0000_s11324"/>
                </a:ext>
                <a:ext uri="{FF2B5EF4-FFF2-40B4-BE49-F238E27FC236}">
                  <a16:creationId xmlns:a16="http://schemas.microsoft.com/office/drawing/2014/main" id="{00000000-0008-0000-0500-00003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Physical Education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182880</xdr:colOff>
          <xdr:row>41</xdr:row>
          <xdr:rowOff>114300</xdr:rowOff>
        </xdr:from>
        <xdr:to>
          <xdr:col>1</xdr:col>
          <xdr:colOff>266700</xdr:colOff>
          <xdr:row>43</xdr:row>
          <xdr:rowOff>83820</xdr:rowOff>
        </xdr:to>
        <xdr:sp macro="" textlink="">
          <xdr:nvSpPr>
            <xdr:cNvPr id="11325" name="Check Box 61" hidden="1">
              <a:extLst>
                <a:ext uri="{63B3BB69-23CF-44E3-9099-C40C66FF867C}">
                  <a14:compatExt spid="_x0000_s11325"/>
                </a:ext>
                <a:ext uri="{FF2B5EF4-FFF2-40B4-BE49-F238E27FC236}">
                  <a16:creationId xmlns:a16="http://schemas.microsoft.com/office/drawing/2014/main" id="{00000000-0008-0000-0500-00003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Humanities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31</xdr:row>
          <xdr:rowOff>114300</xdr:rowOff>
        </xdr:from>
        <xdr:to>
          <xdr:col>3</xdr:col>
          <xdr:colOff>342900</xdr:colOff>
          <xdr:row>33</xdr:row>
          <xdr:rowOff>83820</xdr:rowOff>
        </xdr:to>
        <xdr:sp macro="" textlink="">
          <xdr:nvSpPr>
            <xdr:cNvPr id="11326" name="Check Box 62" hidden="1">
              <a:extLst>
                <a:ext uri="{63B3BB69-23CF-44E3-9099-C40C66FF867C}">
                  <a14:compatExt spid="_x0000_s11326"/>
                </a:ext>
                <a:ext uri="{FF2B5EF4-FFF2-40B4-BE49-F238E27FC236}">
                  <a16:creationId xmlns:a16="http://schemas.microsoft.com/office/drawing/2014/main" id="{00000000-0008-0000-0500-00003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Intensive Writing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144780</xdr:colOff>
          <xdr:row>33</xdr:row>
          <xdr:rowOff>121920</xdr:rowOff>
        </xdr:from>
        <xdr:to>
          <xdr:col>2</xdr:col>
          <xdr:colOff>1661160</xdr:colOff>
          <xdr:row>35</xdr:row>
          <xdr:rowOff>106680</xdr:rowOff>
        </xdr:to>
        <xdr:sp macro="" textlink="">
          <xdr:nvSpPr>
            <xdr:cNvPr id="11327" name="Check Box 63" hidden="1">
              <a:extLst>
                <a:ext uri="{63B3BB69-23CF-44E3-9099-C40C66FF867C}">
                  <a14:compatExt spid="_x0000_s11327"/>
                </a:ext>
                <a:ext uri="{FF2B5EF4-FFF2-40B4-BE49-F238E27FC236}">
                  <a16:creationId xmlns:a16="http://schemas.microsoft.com/office/drawing/2014/main" id="{00000000-0008-0000-0500-00003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Mathematics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144780</xdr:colOff>
          <xdr:row>35</xdr:row>
          <xdr:rowOff>121920</xdr:rowOff>
        </xdr:from>
        <xdr:to>
          <xdr:col>2</xdr:col>
          <xdr:colOff>1661160</xdr:colOff>
          <xdr:row>37</xdr:row>
          <xdr:rowOff>106680</xdr:rowOff>
        </xdr:to>
        <xdr:sp macro="" textlink="">
          <xdr:nvSpPr>
            <xdr:cNvPr id="11328" name="Check Box 64" hidden="1">
              <a:extLst>
                <a:ext uri="{63B3BB69-23CF-44E3-9099-C40C66FF867C}">
                  <a14:compatExt spid="_x0000_s11328"/>
                </a:ext>
                <a:ext uri="{FF2B5EF4-FFF2-40B4-BE49-F238E27FC236}">
                  <a16:creationId xmlns:a16="http://schemas.microsoft.com/office/drawing/2014/main" id="{00000000-0008-0000-0500-000040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Philosophy</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144780</xdr:colOff>
          <xdr:row>39</xdr:row>
          <xdr:rowOff>121920</xdr:rowOff>
        </xdr:from>
        <xdr:to>
          <xdr:col>3</xdr:col>
          <xdr:colOff>1036320</xdr:colOff>
          <xdr:row>41</xdr:row>
          <xdr:rowOff>106680</xdr:rowOff>
        </xdr:to>
        <xdr:sp macro="" textlink="">
          <xdr:nvSpPr>
            <xdr:cNvPr id="11329" name="Check Box 65" hidden="1">
              <a:extLst>
                <a:ext uri="{63B3BB69-23CF-44E3-9099-C40C66FF867C}">
                  <a14:compatExt spid="_x0000_s11329"/>
                </a:ext>
                <a:ext uri="{FF2B5EF4-FFF2-40B4-BE49-F238E27FC236}">
                  <a16:creationId xmlns:a16="http://schemas.microsoft.com/office/drawing/2014/main" id="{00000000-0008-0000-0500-00004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Sciences (biological or physical)</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144780</xdr:colOff>
          <xdr:row>41</xdr:row>
          <xdr:rowOff>121920</xdr:rowOff>
        </xdr:from>
        <xdr:to>
          <xdr:col>2</xdr:col>
          <xdr:colOff>1661160</xdr:colOff>
          <xdr:row>43</xdr:row>
          <xdr:rowOff>106680</xdr:rowOff>
        </xdr:to>
        <xdr:sp macro="" textlink="">
          <xdr:nvSpPr>
            <xdr:cNvPr id="11330" name="Check Box 66" hidden="1">
              <a:extLst>
                <a:ext uri="{63B3BB69-23CF-44E3-9099-C40C66FF867C}">
                  <a14:compatExt spid="_x0000_s11330"/>
                </a:ext>
                <a:ext uri="{FF2B5EF4-FFF2-40B4-BE49-F238E27FC236}">
                  <a16:creationId xmlns:a16="http://schemas.microsoft.com/office/drawing/2014/main" id="{00000000-0008-0000-0500-00004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Social Science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144780</xdr:colOff>
          <xdr:row>43</xdr:row>
          <xdr:rowOff>114300</xdr:rowOff>
        </xdr:from>
        <xdr:to>
          <xdr:col>2</xdr:col>
          <xdr:colOff>1661160</xdr:colOff>
          <xdr:row>45</xdr:row>
          <xdr:rowOff>83820</xdr:rowOff>
        </xdr:to>
        <xdr:sp macro="" textlink="">
          <xdr:nvSpPr>
            <xdr:cNvPr id="11331" name="Check Box 67" hidden="1">
              <a:extLst>
                <a:ext uri="{63B3BB69-23CF-44E3-9099-C40C66FF867C}">
                  <a14:compatExt spid="_x0000_s11331"/>
                </a:ext>
                <a:ext uri="{FF2B5EF4-FFF2-40B4-BE49-F238E27FC236}">
                  <a16:creationId xmlns:a16="http://schemas.microsoft.com/office/drawing/2014/main" id="{00000000-0008-0000-0500-00004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Other</a:t>
              </a:r>
            </a:p>
          </xdr:txBody>
        </xdr:sp>
        <xdr:clientData fLocksWithSheet="0"/>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1082040</xdr:colOff>
          <xdr:row>25</xdr:row>
          <xdr:rowOff>114300</xdr:rowOff>
        </xdr:from>
        <xdr:to>
          <xdr:col>0</xdr:col>
          <xdr:colOff>2598420</xdr:colOff>
          <xdr:row>27</xdr:row>
          <xdr:rowOff>83820</xdr:rowOff>
        </xdr:to>
        <xdr:sp macro="" textlink="">
          <xdr:nvSpPr>
            <xdr:cNvPr id="14337" name="Check Box 1" hidden="1">
              <a:extLst>
                <a:ext uri="{63B3BB69-23CF-44E3-9099-C40C66FF867C}">
                  <a14:compatExt spid="_x0000_s14337"/>
                </a:ext>
                <a:ext uri="{FF2B5EF4-FFF2-40B4-BE49-F238E27FC236}">
                  <a16:creationId xmlns:a16="http://schemas.microsoft.com/office/drawing/2014/main" id="{00000000-0008-0000-0600-000001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Campus Ministries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1082040</xdr:colOff>
          <xdr:row>27</xdr:row>
          <xdr:rowOff>114300</xdr:rowOff>
        </xdr:from>
        <xdr:to>
          <xdr:col>0</xdr:col>
          <xdr:colOff>2598420</xdr:colOff>
          <xdr:row>29</xdr:row>
          <xdr:rowOff>83820</xdr:rowOff>
        </xdr:to>
        <xdr:sp macro="" textlink="">
          <xdr:nvSpPr>
            <xdr:cNvPr id="14338" name="Check Box 2" hidden="1">
              <a:extLst>
                <a:ext uri="{63B3BB69-23CF-44E3-9099-C40C66FF867C}">
                  <a14:compatExt spid="_x0000_s14338"/>
                </a:ext>
                <a:ext uri="{FF2B5EF4-FFF2-40B4-BE49-F238E27FC236}">
                  <a16:creationId xmlns:a16="http://schemas.microsoft.com/office/drawing/2014/main" id="{00000000-0008-0000-0600-000002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Choral groups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1097280</xdr:colOff>
          <xdr:row>29</xdr:row>
          <xdr:rowOff>114300</xdr:rowOff>
        </xdr:from>
        <xdr:to>
          <xdr:col>0</xdr:col>
          <xdr:colOff>2621280</xdr:colOff>
          <xdr:row>31</xdr:row>
          <xdr:rowOff>83820</xdr:rowOff>
        </xdr:to>
        <xdr:sp macro="" textlink="">
          <xdr:nvSpPr>
            <xdr:cNvPr id="14339" name="Check Box 3" hidden="1">
              <a:extLst>
                <a:ext uri="{63B3BB69-23CF-44E3-9099-C40C66FF867C}">
                  <a14:compatExt spid="_x0000_s14339"/>
                </a:ext>
                <a:ext uri="{FF2B5EF4-FFF2-40B4-BE49-F238E27FC236}">
                  <a16:creationId xmlns:a16="http://schemas.microsoft.com/office/drawing/2014/main" id="{00000000-0008-0000-0600-000003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Concert band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1097280</xdr:colOff>
          <xdr:row>31</xdr:row>
          <xdr:rowOff>114300</xdr:rowOff>
        </xdr:from>
        <xdr:to>
          <xdr:col>0</xdr:col>
          <xdr:colOff>2621280</xdr:colOff>
          <xdr:row>33</xdr:row>
          <xdr:rowOff>83820</xdr:rowOff>
        </xdr:to>
        <xdr:sp macro="" textlink="">
          <xdr:nvSpPr>
            <xdr:cNvPr id="14340" name="Check Box 4" hidden="1">
              <a:extLst>
                <a:ext uri="{63B3BB69-23CF-44E3-9099-C40C66FF867C}">
                  <a14:compatExt spid="_x0000_s14340"/>
                </a:ext>
                <a:ext uri="{FF2B5EF4-FFF2-40B4-BE49-F238E27FC236}">
                  <a16:creationId xmlns:a16="http://schemas.microsoft.com/office/drawing/2014/main" id="{00000000-0008-0000-0600-000004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Dance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1097280</xdr:colOff>
          <xdr:row>33</xdr:row>
          <xdr:rowOff>114300</xdr:rowOff>
        </xdr:from>
        <xdr:to>
          <xdr:col>0</xdr:col>
          <xdr:colOff>2621280</xdr:colOff>
          <xdr:row>35</xdr:row>
          <xdr:rowOff>83820</xdr:rowOff>
        </xdr:to>
        <xdr:sp macro="" textlink="">
          <xdr:nvSpPr>
            <xdr:cNvPr id="14341" name="Check Box 5" hidden="1">
              <a:extLst>
                <a:ext uri="{63B3BB69-23CF-44E3-9099-C40C66FF867C}">
                  <a14:compatExt spid="_x0000_s14341"/>
                </a:ext>
                <a:ext uri="{FF2B5EF4-FFF2-40B4-BE49-F238E27FC236}">
                  <a16:creationId xmlns:a16="http://schemas.microsoft.com/office/drawing/2014/main" id="{00000000-0008-0000-0600-000005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Drama/theater</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1097280</xdr:colOff>
          <xdr:row>35</xdr:row>
          <xdr:rowOff>114300</xdr:rowOff>
        </xdr:from>
        <xdr:to>
          <xdr:col>0</xdr:col>
          <xdr:colOff>3916680</xdr:colOff>
          <xdr:row>37</xdr:row>
          <xdr:rowOff>83820</xdr:rowOff>
        </xdr:to>
        <xdr:sp macro="" textlink="">
          <xdr:nvSpPr>
            <xdr:cNvPr id="14342" name="Check Box 6" hidden="1">
              <a:extLst>
                <a:ext uri="{63B3BB69-23CF-44E3-9099-C40C66FF867C}">
                  <a14:compatExt spid="_x0000_s14342"/>
                </a:ext>
                <a:ext uri="{FF2B5EF4-FFF2-40B4-BE49-F238E27FC236}">
                  <a16:creationId xmlns:a16="http://schemas.microsoft.com/office/drawing/2014/main" id="{00000000-0008-0000-0600-000006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International Student Organization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1097280</xdr:colOff>
          <xdr:row>37</xdr:row>
          <xdr:rowOff>114300</xdr:rowOff>
        </xdr:from>
        <xdr:to>
          <xdr:col>0</xdr:col>
          <xdr:colOff>3916680</xdr:colOff>
          <xdr:row>39</xdr:row>
          <xdr:rowOff>83820</xdr:rowOff>
        </xdr:to>
        <xdr:sp macro="" textlink="">
          <xdr:nvSpPr>
            <xdr:cNvPr id="14343" name="Check Box 7" hidden="1">
              <a:extLst>
                <a:ext uri="{63B3BB69-23CF-44E3-9099-C40C66FF867C}">
                  <a14:compatExt spid="_x0000_s14343"/>
                </a:ext>
                <a:ext uri="{FF2B5EF4-FFF2-40B4-BE49-F238E27FC236}">
                  <a16:creationId xmlns:a16="http://schemas.microsoft.com/office/drawing/2014/main" id="{00000000-0008-0000-0600-000007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Jazz band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4091940</xdr:colOff>
          <xdr:row>25</xdr:row>
          <xdr:rowOff>114300</xdr:rowOff>
        </xdr:from>
        <xdr:to>
          <xdr:col>1</xdr:col>
          <xdr:colOff>1524000</xdr:colOff>
          <xdr:row>27</xdr:row>
          <xdr:rowOff>83820</xdr:rowOff>
        </xdr:to>
        <xdr:sp macro="" textlink="">
          <xdr:nvSpPr>
            <xdr:cNvPr id="14350" name="Check Box 14" hidden="1">
              <a:extLst>
                <a:ext uri="{63B3BB69-23CF-44E3-9099-C40C66FF867C}">
                  <a14:compatExt spid="_x0000_s14350"/>
                </a:ext>
                <a:ext uri="{FF2B5EF4-FFF2-40B4-BE49-F238E27FC236}">
                  <a16:creationId xmlns:a16="http://schemas.microsoft.com/office/drawing/2014/main" id="{00000000-0008-0000-0600-00000E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Literary magazine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4091940</xdr:colOff>
          <xdr:row>27</xdr:row>
          <xdr:rowOff>121920</xdr:rowOff>
        </xdr:from>
        <xdr:to>
          <xdr:col>1</xdr:col>
          <xdr:colOff>1516380</xdr:colOff>
          <xdr:row>29</xdr:row>
          <xdr:rowOff>106680</xdr:rowOff>
        </xdr:to>
        <xdr:sp macro="" textlink="">
          <xdr:nvSpPr>
            <xdr:cNvPr id="14353" name="Check Box 17" hidden="1">
              <a:extLst>
                <a:ext uri="{63B3BB69-23CF-44E3-9099-C40C66FF867C}">
                  <a14:compatExt spid="_x0000_s14353"/>
                </a:ext>
                <a:ext uri="{FF2B5EF4-FFF2-40B4-BE49-F238E27FC236}">
                  <a16:creationId xmlns:a16="http://schemas.microsoft.com/office/drawing/2014/main" id="{00000000-0008-0000-0600-000011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Marching band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4091940</xdr:colOff>
          <xdr:row>29</xdr:row>
          <xdr:rowOff>121920</xdr:rowOff>
        </xdr:from>
        <xdr:to>
          <xdr:col>1</xdr:col>
          <xdr:colOff>1493520</xdr:colOff>
          <xdr:row>31</xdr:row>
          <xdr:rowOff>106680</xdr:rowOff>
        </xdr:to>
        <xdr:sp macro="" textlink="">
          <xdr:nvSpPr>
            <xdr:cNvPr id="14354" name="Check Box 18" hidden="1">
              <a:extLst>
                <a:ext uri="{63B3BB69-23CF-44E3-9099-C40C66FF867C}">
                  <a14:compatExt spid="_x0000_s14354"/>
                </a:ext>
                <a:ext uri="{FF2B5EF4-FFF2-40B4-BE49-F238E27FC236}">
                  <a16:creationId xmlns:a16="http://schemas.microsoft.com/office/drawing/2014/main" id="{00000000-0008-0000-0600-000012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Model UN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4091940</xdr:colOff>
          <xdr:row>31</xdr:row>
          <xdr:rowOff>114300</xdr:rowOff>
        </xdr:from>
        <xdr:to>
          <xdr:col>1</xdr:col>
          <xdr:colOff>1485900</xdr:colOff>
          <xdr:row>33</xdr:row>
          <xdr:rowOff>83820</xdr:rowOff>
        </xdr:to>
        <xdr:sp macro="" textlink="">
          <xdr:nvSpPr>
            <xdr:cNvPr id="14355" name="Check Box 19" hidden="1">
              <a:extLst>
                <a:ext uri="{63B3BB69-23CF-44E3-9099-C40C66FF867C}">
                  <a14:compatExt spid="_x0000_s14355"/>
                </a:ext>
                <a:ext uri="{FF2B5EF4-FFF2-40B4-BE49-F238E27FC236}">
                  <a16:creationId xmlns:a16="http://schemas.microsoft.com/office/drawing/2014/main" id="{00000000-0008-0000-0600-000013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Music ensembles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4091940</xdr:colOff>
          <xdr:row>33</xdr:row>
          <xdr:rowOff>114300</xdr:rowOff>
        </xdr:from>
        <xdr:to>
          <xdr:col>1</xdr:col>
          <xdr:colOff>1478280</xdr:colOff>
          <xdr:row>35</xdr:row>
          <xdr:rowOff>83820</xdr:rowOff>
        </xdr:to>
        <xdr:sp macro="" textlink="">
          <xdr:nvSpPr>
            <xdr:cNvPr id="14356" name="Check Box 20" hidden="1">
              <a:extLst>
                <a:ext uri="{63B3BB69-23CF-44E3-9099-C40C66FF867C}">
                  <a14:compatExt spid="_x0000_s14356"/>
                </a:ext>
                <a:ext uri="{FF2B5EF4-FFF2-40B4-BE49-F238E27FC236}">
                  <a16:creationId xmlns:a16="http://schemas.microsoft.com/office/drawing/2014/main" id="{00000000-0008-0000-0600-000014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Opera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4091940</xdr:colOff>
          <xdr:row>35</xdr:row>
          <xdr:rowOff>121920</xdr:rowOff>
        </xdr:from>
        <xdr:to>
          <xdr:col>1</xdr:col>
          <xdr:colOff>1455420</xdr:colOff>
          <xdr:row>37</xdr:row>
          <xdr:rowOff>106680</xdr:rowOff>
        </xdr:to>
        <xdr:sp macro="" textlink="">
          <xdr:nvSpPr>
            <xdr:cNvPr id="14357" name="Check Box 21" hidden="1">
              <a:extLst>
                <a:ext uri="{63B3BB69-23CF-44E3-9099-C40C66FF867C}">
                  <a14:compatExt spid="_x0000_s14357"/>
                </a:ext>
                <a:ext uri="{FF2B5EF4-FFF2-40B4-BE49-F238E27FC236}">
                  <a16:creationId xmlns:a16="http://schemas.microsoft.com/office/drawing/2014/main" id="{00000000-0008-0000-0600-000015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Pep band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1569720</xdr:colOff>
          <xdr:row>41</xdr:row>
          <xdr:rowOff>114300</xdr:rowOff>
        </xdr:from>
        <xdr:to>
          <xdr:col>0</xdr:col>
          <xdr:colOff>2766060</xdr:colOff>
          <xdr:row>43</xdr:row>
          <xdr:rowOff>83820</xdr:rowOff>
        </xdr:to>
        <xdr:sp macro="" textlink="">
          <xdr:nvSpPr>
            <xdr:cNvPr id="14358" name="Check Box 22" hidden="1">
              <a:extLst>
                <a:ext uri="{63B3BB69-23CF-44E3-9099-C40C66FF867C}">
                  <a14:compatExt spid="_x0000_s14358"/>
                </a:ext>
                <a:ext uri="{FF2B5EF4-FFF2-40B4-BE49-F238E27FC236}">
                  <a16:creationId xmlns:a16="http://schemas.microsoft.com/office/drawing/2014/main" id="{00000000-0008-0000-0600-000016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On Campus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2987040</xdr:colOff>
          <xdr:row>41</xdr:row>
          <xdr:rowOff>114300</xdr:rowOff>
        </xdr:from>
        <xdr:to>
          <xdr:col>1</xdr:col>
          <xdr:colOff>1226820</xdr:colOff>
          <xdr:row>43</xdr:row>
          <xdr:rowOff>83820</xdr:rowOff>
        </xdr:to>
        <xdr:sp macro="" textlink="">
          <xdr:nvSpPr>
            <xdr:cNvPr id="14359" name="Check Box 23" hidden="1">
              <a:extLst>
                <a:ext uri="{63B3BB69-23CF-44E3-9099-C40C66FF867C}">
                  <a14:compatExt spid="_x0000_s14359"/>
                </a:ext>
                <a:ext uri="{FF2B5EF4-FFF2-40B4-BE49-F238E27FC236}">
                  <a16:creationId xmlns:a16="http://schemas.microsoft.com/office/drawing/2014/main" id="{00000000-0008-0000-0600-000017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At cooperating institution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1562100</xdr:colOff>
          <xdr:row>46</xdr:row>
          <xdr:rowOff>114300</xdr:rowOff>
        </xdr:from>
        <xdr:to>
          <xdr:col>0</xdr:col>
          <xdr:colOff>3086100</xdr:colOff>
          <xdr:row>48</xdr:row>
          <xdr:rowOff>83820</xdr:rowOff>
        </xdr:to>
        <xdr:sp macro="" textlink="">
          <xdr:nvSpPr>
            <xdr:cNvPr id="14360" name="Check Box 24" hidden="1">
              <a:extLst>
                <a:ext uri="{63B3BB69-23CF-44E3-9099-C40C66FF867C}">
                  <a14:compatExt spid="_x0000_s14360"/>
                </a:ext>
                <a:ext uri="{FF2B5EF4-FFF2-40B4-BE49-F238E27FC236}">
                  <a16:creationId xmlns:a16="http://schemas.microsoft.com/office/drawing/2014/main" id="{00000000-0008-0000-0600-000018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Marine Option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3009900</xdr:colOff>
          <xdr:row>46</xdr:row>
          <xdr:rowOff>114300</xdr:rowOff>
        </xdr:from>
        <xdr:to>
          <xdr:col>1</xdr:col>
          <xdr:colOff>7620</xdr:colOff>
          <xdr:row>48</xdr:row>
          <xdr:rowOff>83820</xdr:rowOff>
        </xdr:to>
        <xdr:sp macro="" textlink="">
          <xdr:nvSpPr>
            <xdr:cNvPr id="14361" name="Check Box 25" hidden="1">
              <a:extLst>
                <a:ext uri="{63B3BB69-23CF-44E3-9099-C40C66FF867C}">
                  <a14:compatExt spid="_x0000_s14361"/>
                </a:ext>
                <a:ext uri="{FF2B5EF4-FFF2-40B4-BE49-F238E27FC236}">
                  <a16:creationId xmlns:a16="http://schemas.microsoft.com/office/drawing/2014/main" id="{00000000-0008-0000-0600-000019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On Campus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83820</xdr:colOff>
          <xdr:row>46</xdr:row>
          <xdr:rowOff>114300</xdr:rowOff>
        </xdr:from>
        <xdr:to>
          <xdr:col>2</xdr:col>
          <xdr:colOff>792480</xdr:colOff>
          <xdr:row>48</xdr:row>
          <xdr:rowOff>83820</xdr:rowOff>
        </xdr:to>
        <xdr:sp macro="" textlink="">
          <xdr:nvSpPr>
            <xdr:cNvPr id="14362" name="Check Box 26" hidden="1">
              <a:extLst>
                <a:ext uri="{63B3BB69-23CF-44E3-9099-C40C66FF867C}">
                  <a14:compatExt spid="_x0000_s14362"/>
                </a:ext>
                <a:ext uri="{FF2B5EF4-FFF2-40B4-BE49-F238E27FC236}">
                  <a16:creationId xmlns:a16="http://schemas.microsoft.com/office/drawing/2014/main" id="{00000000-0008-0000-0600-00001A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At cooperating institution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1905000</xdr:colOff>
          <xdr:row>51</xdr:row>
          <xdr:rowOff>114300</xdr:rowOff>
        </xdr:from>
        <xdr:to>
          <xdr:col>0</xdr:col>
          <xdr:colOff>3055620</xdr:colOff>
          <xdr:row>53</xdr:row>
          <xdr:rowOff>83820</xdr:rowOff>
        </xdr:to>
        <xdr:sp macro="" textlink="">
          <xdr:nvSpPr>
            <xdr:cNvPr id="14363" name="Check Box 27" hidden="1">
              <a:extLst>
                <a:ext uri="{63B3BB69-23CF-44E3-9099-C40C66FF867C}">
                  <a14:compatExt spid="_x0000_s14363"/>
                </a:ext>
                <a:ext uri="{FF2B5EF4-FFF2-40B4-BE49-F238E27FC236}">
                  <a16:creationId xmlns:a16="http://schemas.microsoft.com/office/drawing/2014/main" id="{00000000-0008-0000-0600-00001B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On Campus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3390900</xdr:colOff>
          <xdr:row>51</xdr:row>
          <xdr:rowOff>106680</xdr:rowOff>
        </xdr:from>
        <xdr:to>
          <xdr:col>2</xdr:col>
          <xdr:colOff>53340</xdr:colOff>
          <xdr:row>53</xdr:row>
          <xdr:rowOff>76200</xdr:rowOff>
        </xdr:to>
        <xdr:sp macro="" textlink="">
          <xdr:nvSpPr>
            <xdr:cNvPr id="14364" name="Check Box 28" hidden="1">
              <a:extLst>
                <a:ext uri="{63B3BB69-23CF-44E3-9099-C40C66FF867C}">
                  <a14:compatExt spid="_x0000_s14364"/>
                </a:ext>
                <a:ext uri="{FF2B5EF4-FFF2-40B4-BE49-F238E27FC236}">
                  <a16:creationId xmlns:a16="http://schemas.microsoft.com/office/drawing/2014/main" id="{00000000-0008-0000-0600-00001C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At cooperating institution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388620</xdr:colOff>
          <xdr:row>58</xdr:row>
          <xdr:rowOff>121920</xdr:rowOff>
        </xdr:from>
        <xdr:to>
          <xdr:col>0</xdr:col>
          <xdr:colOff>3314700</xdr:colOff>
          <xdr:row>60</xdr:row>
          <xdr:rowOff>83820</xdr:rowOff>
        </xdr:to>
        <xdr:sp macro="" textlink="">
          <xdr:nvSpPr>
            <xdr:cNvPr id="14365" name="Check Box 29" hidden="1">
              <a:extLst>
                <a:ext uri="{63B3BB69-23CF-44E3-9099-C40C66FF867C}">
                  <a14:compatExt spid="_x0000_s14365"/>
                </a:ext>
                <a:ext uri="{FF2B5EF4-FFF2-40B4-BE49-F238E27FC236}">
                  <a16:creationId xmlns:a16="http://schemas.microsoft.com/office/drawing/2014/main" id="{00000000-0008-0000-0600-00001D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Apartments for married students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403860</xdr:colOff>
          <xdr:row>60</xdr:row>
          <xdr:rowOff>121920</xdr:rowOff>
        </xdr:from>
        <xdr:to>
          <xdr:col>0</xdr:col>
          <xdr:colOff>3086100</xdr:colOff>
          <xdr:row>62</xdr:row>
          <xdr:rowOff>83820</xdr:rowOff>
        </xdr:to>
        <xdr:sp macro="" textlink="">
          <xdr:nvSpPr>
            <xdr:cNvPr id="14366" name="Check Box 30" hidden="1">
              <a:extLst>
                <a:ext uri="{63B3BB69-23CF-44E3-9099-C40C66FF867C}">
                  <a14:compatExt spid="_x0000_s14366"/>
                </a:ext>
                <a:ext uri="{FF2B5EF4-FFF2-40B4-BE49-F238E27FC236}">
                  <a16:creationId xmlns:a16="http://schemas.microsoft.com/office/drawing/2014/main" id="{00000000-0008-0000-0600-00001E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Apartments for single students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403860</xdr:colOff>
          <xdr:row>62</xdr:row>
          <xdr:rowOff>114300</xdr:rowOff>
        </xdr:from>
        <xdr:to>
          <xdr:col>0</xdr:col>
          <xdr:colOff>1935480</xdr:colOff>
          <xdr:row>64</xdr:row>
          <xdr:rowOff>76200</xdr:rowOff>
        </xdr:to>
        <xdr:sp macro="" textlink="">
          <xdr:nvSpPr>
            <xdr:cNvPr id="14367" name="Check Box 31" hidden="1">
              <a:extLst>
                <a:ext uri="{63B3BB69-23CF-44E3-9099-C40C66FF867C}">
                  <a14:compatExt spid="_x0000_s14367"/>
                </a:ext>
                <a:ext uri="{FF2B5EF4-FFF2-40B4-BE49-F238E27FC236}">
                  <a16:creationId xmlns:a16="http://schemas.microsoft.com/office/drawing/2014/main" id="{00000000-0008-0000-0600-00001F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Coed residence halls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403860</xdr:colOff>
          <xdr:row>64</xdr:row>
          <xdr:rowOff>121920</xdr:rowOff>
        </xdr:from>
        <xdr:to>
          <xdr:col>0</xdr:col>
          <xdr:colOff>1935480</xdr:colOff>
          <xdr:row>66</xdr:row>
          <xdr:rowOff>83820</xdr:rowOff>
        </xdr:to>
        <xdr:sp macro="" textlink="">
          <xdr:nvSpPr>
            <xdr:cNvPr id="14368" name="Check Box 32" hidden="1">
              <a:extLst>
                <a:ext uri="{63B3BB69-23CF-44E3-9099-C40C66FF867C}">
                  <a14:compatExt spid="_x0000_s14368"/>
                </a:ext>
                <a:ext uri="{FF2B5EF4-FFF2-40B4-BE49-F238E27FC236}">
                  <a16:creationId xmlns:a16="http://schemas.microsoft.com/office/drawing/2014/main" id="{00000000-0008-0000-0600-000020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Cooperative housing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403860</xdr:colOff>
          <xdr:row>66</xdr:row>
          <xdr:rowOff>121920</xdr:rowOff>
        </xdr:from>
        <xdr:to>
          <xdr:col>0</xdr:col>
          <xdr:colOff>2781300</xdr:colOff>
          <xdr:row>68</xdr:row>
          <xdr:rowOff>83820</xdr:rowOff>
        </xdr:to>
        <xdr:sp macro="" textlink="">
          <xdr:nvSpPr>
            <xdr:cNvPr id="14369" name="Check Box 33" hidden="1">
              <a:extLst>
                <a:ext uri="{63B3BB69-23CF-44E3-9099-C40C66FF867C}">
                  <a14:compatExt spid="_x0000_s14369"/>
                </a:ext>
                <a:ext uri="{FF2B5EF4-FFF2-40B4-BE49-F238E27FC236}">
                  <a16:creationId xmlns:a16="http://schemas.microsoft.com/office/drawing/2014/main" id="{00000000-0008-0000-0600-000021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Fraternity/sorority housing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419100</xdr:colOff>
          <xdr:row>68</xdr:row>
          <xdr:rowOff>114300</xdr:rowOff>
        </xdr:from>
        <xdr:to>
          <xdr:col>0</xdr:col>
          <xdr:colOff>2796540</xdr:colOff>
          <xdr:row>70</xdr:row>
          <xdr:rowOff>76200</xdr:rowOff>
        </xdr:to>
        <xdr:sp macro="" textlink="">
          <xdr:nvSpPr>
            <xdr:cNvPr id="14370" name="Check Box 34" hidden="1">
              <a:extLst>
                <a:ext uri="{63B3BB69-23CF-44E3-9099-C40C66FF867C}">
                  <a14:compatExt spid="_x0000_s14370"/>
                </a:ext>
                <a:ext uri="{FF2B5EF4-FFF2-40B4-BE49-F238E27FC236}">
                  <a16:creationId xmlns:a16="http://schemas.microsoft.com/office/drawing/2014/main" id="{00000000-0008-0000-0600-000022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Living Learning Communities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4091940</xdr:colOff>
          <xdr:row>58</xdr:row>
          <xdr:rowOff>114300</xdr:rowOff>
        </xdr:from>
        <xdr:to>
          <xdr:col>2</xdr:col>
          <xdr:colOff>716280</xdr:colOff>
          <xdr:row>60</xdr:row>
          <xdr:rowOff>76200</xdr:rowOff>
        </xdr:to>
        <xdr:sp macro="" textlink="">
          <xdr:nvSpPr>
            <xdr:cNvPr id="14371" name="Check Box 35" hidden="1">
              <a:extLst>
                <a:ext uri="{63B3BB69-23CF-44E3-9099-C40C66FF867C}">
                  <a14:compatExt spid="_x0000_s14371"/>
                </a:ext>
                <a:ext uri="{FF2B5EF4-FFF2-40B4-BE49-F238E27FC236}">
                  <a16:creationId xmlns:a16="http://schemas.microsoft.com/office/drawing/2014/main" id="{00000000-0008-0000-0600-000023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Men's residence halls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4107180</xdr:colOff>
          <xdr:row>60</xdr:row>
          <xdr:rowOff>114300</xdr:rowOff>
        </xdr:from>
        <xdr:to>
          <xdr:col>2</xdr:col>
          <xdr:colOff>1493520</xdr:colOff>
          <xdr:row>62</xdr:row>
          <xdr:rowOff>76200</xdr:rowOff>
        </xdr:to>
        <xdr:sp macro="" textlink="">
          <xdr:nvSpPr>
            <xdr:cNvPr id="14372" name="Check Box 36" hidden="1">
              <a:extLst>
                <a:ext uri="{63B3BB69-23CF-44E3-9099-C40C66FF867C}">
                  <a14:compatExt spid="_x0000_s14372"/>
                </a:ext>
                <a:ext uri="{FF2B5EF4-FFF2-40B4-BE49-F238E27FC236}">
                  <a16:creationId xmlns:a16="http://schemas.microsoft.com/office/drawing/2014/main" id="{00000000-0008-0000-0600-000024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Special housing for international students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4107180</xdr:colOff>
          <xdr:row>62</xdr:row>
          <xdr:rowOff>114300</xdr:rowOff>
        </xdr:from>
        <xdr:to>
          <xdr:col>2</xdr:col>
          <xdr:colOff>1493520</xdr:colOff>
          <xdr:row>64</xdr:row>
          <xdr:rowOff>76200</xdr:rowOff>
        </xdr:to>
        <xdr:sp macro="" textlink="">
          <xdr:nvSpPr>
            <xdr:cNvPr id="14373" name="Check Box 37" hidden="1">
              <a:extLst>
                <a:ext uri="{63B3BB69-23CF-44E3-9099-C40C66FF867C}">
                  <a14:compatExt spid="_x0000_s14373"/>
                </a:ext>
                <a:ext uri="{FF2B5EF4-FFF2-40B4-BE49-F238E27FC236}">
                  <a16:creationId xmlns:a16="http://schemas.microsoft.com/office/drawing/2014/main" id="{00000000-0008-0000-0600-000025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Special housing for students with disabilities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4107180</xdr:colOff>
          <xdr:row>64</xdr:row>
          <xdr:rowOff>114300</xdr:rowOff>
        </xdr:from>
        <xdr:to>
          <xdr:col>2</xdr:col>
          <xdr:colOff>1485900</xdr:colOff>
          <xdr:row>66</xdr:row>
          <xdr:rowOff>76200</xdr:rowOff>
        </xdr:to>
        <xdr:sp macro="" textlink="">
          <xdr:nvSpPr>
            <xdr:cNvPr id="14374" name="Check Box 38" hidden="1">
              <a:extLst>
                <a:ext uri="{63B3BB69-23CF-44E3-9099-C40C66FF867C}">
                  <a14:compatExt spid="_x0000_s14374"/>
                </a:ext>
                <a:ext uri="{FF2B5EF4-FFF2-40B4-BE49-F238E27FC236}">
                  <a16:creationId xmlns:a16="http://schemas.microsoft.com/office/drawing/2014/main" id="{00000000-0008-0000-0600-000026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Theme housing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4091940</xdr:colOff>
          <xdr:row>66</xdr:row>
          <xdr:rowOff>114300</xdr:rowOff>
        </xdr:from>
        <xdr:to>
          <xdr:col>2</xdr:col>
          <xdr:colOff>1485900</xdr:colOff>
          <xdr:row>68</xdr:row>
          <xdr:rowOff>76200</xdr:rowOff>
        </xdr:to>
        <xdr:sp macro="" textlink="">
          <xdr:nvSpPr>
            <xdr:cNvPr id="14375" name="Check Box 39" hidden="1">
              <a:extLst>
                <a:ext uri="{63B3BB69-23CF-44E3-9099-C40C66FF867C}">
                  <a14:compatExt spid="_x0000_s14375"/>
                </a:ext>
                <a:ext uri="{FF2B5EF4-FFF2-40B4-BE49-F238E27FC236}">
                  <a16:creationId xmlns:a16="http://schemas.microsoft.com/office/drawing/2014/main" id="{00000000-0008-0000-0600-000027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Women's residence halls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419100</xdr:colOff>
          <xdr:row>70</xdr:row>
          <xdr:rowOff>121920</xdr:rowOff>
        </xdr:from>
        <xdr:to>
          <xdr:col>0</xdr:col>
          <xdr:colOff>3573780</xdr:colOff>
          <xdr:row>72</xdr:row>
          <xdr:rowOff>83820</xdr:rowOff>
        </xdr:to>
        <xdr:sp macro="" textlink="">
          <xdr:nvSpPr>
            <xdr:cNvPr id="14376" name="Check Box 40" hidden="1">
              <a:extLst>
                <a:ext uri="{63B3BB69-23CF-44E3-9099-C40C66FF867C}">
                  <a14:compatExt spid="_x0000_s14376"/>
                </a:ext>
                <a:ext uri="{FF2B5EF4-FFF2-40B4-BE49-F238E27FC236}">
                  <a16:creationId xmlns:a16="http://schemas.microsoft.com/office/drawing/2014/main" id="{00000000-0008-0000-0600-000028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Other Housing Options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4076700</xdr:colOff>
          <xdr:row>37</xdr:row>
          <xdr:rowOff>114300</xdr:rowOff>
        </xdr:from>
        <xdr:to>
          <xdr:col>1</xdr:col>
          <xdr:colOff>1455420</xdr:colOff>
          <xdr:row>39</xdr:row>
          <xdr:rowOff>83820</xdr:rowOff>
        </xdr:to>
        <xdr:sp macro="" textlink="">
          <xdr:nvSpPr>
            <xdr:cNvPr id="14378" name="Check Box 42" hidden="1">
              <a:extLst>
                <a:ext uri="{63B3BB69-23CF-44E3-9099-C40C66FF867C}">
                  <a14:compatExt spid="_x0000_s14378"/>
                </a:ext>
                <a:ext uri="{FF2B5EF4-FFF2-40B4-BE49-F238E27FC236}">
                  <a16:creationId xmlns:a16="http://schemas.microsoft.com/office/drawing/2014/main" id="{00000000-0008-0000-0600-00002A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Radio station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640080</xdr:colOff>
          <xdr:row>25</xdr:row>
          <xdr:rowOff>114300</xdr:rowOff>
        </xdr:from>
        <xdr:to>
          <xdr:col>3</xdr:col>
          <xdr:colOff>792480</xdr:colOff>
          <xdr:row>27</xdr:row>
          <xdr:rowOff>83820</xdr:rowOff>
        </xdr:to>
        <xdr:sp macro="" textlink="">
          <xdr:nvSpPr>
            <xdr:cNvPr id="14379" name="Check Box 43" hidden="1">
              <a:extLst>
                <a:ext uri="{63B3BB69-23CF-44E3-9099-C40C66FF867C}">
                  <a14:compatExt spid="_x0000_s14379"/>
                </a:ext>
                <a:ext uri="{FF2B5EF4-FFF2-40B4-BE49-F238E27FC236}">
                  <a16:creationId xmlns:a16="http://schemas.microsoft.com/office/drawing/2014/main" id="{00000000-0008-0000-0600-00002B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Student government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640080</xdr:colOff>
          <xdr:row>27</xdr:row>
          <xdr:rowOff>114300</xdr:rowOff>
        </xdr:from>
        <xdr:to>
          <xdr:col>3</xdr:col>
          <xdr:colOff>769620</xdr:colOff>
          <xdr:row>29</xdr:row>
          <xdr:rowOff>83820</xdr:rowOff>
        </xdr:to>
        <xdr:sp macro="" textlink="">
          <xdr:nvSpPr>
            <xdr:cNvPr id="14380" name="Check Box 44" hidden="1">
              <a:extLst>
                <a:ext uri="{63B3BB69-23CF-44E3-9099-C40C66FF867C}">
                  <a14:compatExt spid="_x0000_s14380"/>
                </a:ext>
                <a:ext uri="{FF2B5EF4-FFF2-40B4-BE49-F238E27FC236}">
                  <a16:creationId xmlns:a16="http://schemas.microsoft.com/office/drawing/2014/main" id="{00000000-0008-0000-0600-00002C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Student newspaper</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647700</xdr:colOff>
          <xdr:row>29</xdr:row>
          <xdr:rowOff>114300</xdr:rowOff>
        </xdr:from>
        <xdr:to>
          <xdr:col>3</xdr:col>
          <xdr:colOff>800100</xdr:colOff>
          <xdr:row>31</xdr:row>
          <xdr:rowOff>83820</xdr:rowOff>
        </xdr:to>
        <xdr:sp macro="" textlink="">
          <xdr:nvSpPr>
            <xdr:cNvPr id="14381" name="Check Box 45" hidden="1">
              <a:extLst>
                <a:ext uri="{63B3BB69-23CF-44E3-9099-C40C66FF867C}">
                  <a14:compatExt spid="_x0000_s14381"/>
                </a:ext>
                <a:ext uri="{FF2B5EF4-FFF2-40B4-BE49-F238E27FC236}">
                  <a16:creationId xmlns:a16="http://schemas.microsoft.com/office/drawing/2014/main" id="{00000000-0008-0000-0600-00002D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Student-run film society</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647700</xdr:colOff>
          <xdr:row>31</xdr:row>
          <xdr:rowOff>106680</xdr:rowOff>
        </xdr:from>
        <xdr:to>
          <xdr:col>3</xdr:col>
          <xdr:colOff>800100</xdr:colOff>
          <xdr:row>33</xdr:row>
          <xdr:rowOff>76200</xdr:rowOff>
        </xdr:to>
        <xdr:sp macro="" textlink="">
          <xdr:nvSpPr>
            <xdr:cNvPr id="14382" name="Check Box 46" hidden="1">
              <a:extLst>
                <a:ext uri="{63B3BB69-23CF-44E3-9099-C40C66FF867C}">
                  <a14:compatExt spid="_x0000_s14382"/>
                </a:ext>
                <a:ext uri="{FF2B5EF4-FFF2-40B4-BE49-F238E27FC236}">
                  <a16:creationId xmlns:a16="http://schemas.microsoft.com/office/drawing/2014/main" id="{00000000-0008-0000-0600-00002E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Symphony orchestra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647700</xdr:colOff>
          <xdr:row>33</xdr:row>
          <xdr:rowOff>106680</xdr:rowOff>
        </xdr:from>
        <xdr:to>
          <xdr:col>3</xdr:col>
          <xdr:colOff>800100</xdr:colOff>
          <xdr:row>35</xdr:row>
          <xdr:rowOff>76200</xdr:rowOff>
        </xdr:to>
        <xdr:sp macro="" textlink="">
          <xdr:nvSpPr>
            <xdr:cNvPr id="14383" name="Check Box 47" hidden="1">
              <a:extLst>
                <a:ext uri="{63B3BB69-23CF-44E3-9099-C40C66FF867C}">
                  <a14:compatExt spid="_x0000_s14383"/>
                </a:ext>
                <a:ext uri="{FF2B5EF4-FFF2-40B4-BE49-F238E27FC236}">
                  <a16:creationId xmlns:a16="http://schemas.microsoft.com/office/drawing/2014/main" id="{00000000-0008-0000-0600-00002F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Television station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655320</xdr:colOff>
          <xdr:row>35</xdr:row>
          <xdr:rowOff>121920</xdr:rowOff>
        </xdr:from>
        <xdr:to>
          <xdr:col>3</xdr:col>
          <xdr:colOff>807720</xdr:colOff>
          <xdr:row>37</xdr:row>
          <xdr:rowOff>106680</xdr:rowOff>
        </xdr:to>
        <xdr:sp macro="" textlink="">
          <xdr:nvSpPr>
            <xdr:cNvPr id="14384" name="Check Box 48" hidden="1">
              <a:extLst>
                <a:ext uri="{63B3BB69-23CF-44E3-9099-C40C66FF867C}">
                  <a14:compatExt spid="_x0000_s14384"/>
                </a:ext>
                <a:ext uri="{FF2B5EF4-FFF2-40B4-BE49-F238E27FC236}">
                  <a16:creationId xmlns:a16="http://schemas.microsoft.com/office/drawing/2014/main" id="{00000000-0008-0000-0600-000030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Yearbook</a:t>
              </a:r>
            </a:p>
          </xdr:txBody>
        </xdr:sp>
        <xdr:clientData fLocksWithSheet="0"/>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335280</xdr:colOff>
          <xdr:row>9</xdr:row>
          <xdr:rowOff>121920</xdr:rowOff>
        </xdr:from>
        <xdr:to>
          <xdr:col>2</xdr:col>
          <xdr:colOff>762000</xdr:colOff>
          <xdr:row>11</xdr:row>
          <xdr:rowOff>106680</xdr:rowOff>
        </xdr:to>
        <xdr:sp macro="" textlink="">
          <xdr:nvSpPr>
            <xdr:cNvPr id="17409" name="Check Box 1" hidden="1">
              <a:extLst>
                <a:ext uri="{63B3BB69-23CF-44E3-9099-C40C66FF867C}">
                  <a14:compatExt spid="_x0000_s17409"/>
                </a:ext>
                <a:ext uri="{FF2B5EF4-FFF2-40B4-BE49-F238E27FC236}">
                  <a16:creationId xmlns:a16="http://schemas.microsoft.com/office/drawing/2014/main" id="{00000000-0008-0000-0700-000001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2024-2025 academic costs not currently available</a:t>
              </a:r>
            </a:p>
          </xdr:txBody>
        </xdr:sp>
        <xdr:clientData fLocksWithSheet="0"/>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1318260</xdr:colOff>
          <xdr:row>145</xdr:row>
          <xdr:rowOff>121920</xdr:rowOff>
        </xdr:from>
        <xdr:to>
          <xdr:col>2</xdr:col>
          <xdr:colOff>1390650</xdr:colOff>
          <xdr:row>147</xdr:row>
          <xdr:rowOff>97155</xdr:rowOff>
        </xdr:to>
        <xdr:sp macro="" textlink="">
          <xdr:nvSpPr>
            <xdr:cNvPr id="20481" name="Check Box 1" hidden="1">
              <a:extLst>
                <a:ext uri="{63B3BB69-23CF-44E3-9099-C40C66FF867C}">
                  <a14:compatExt spid="_x0000_s20481"/>
                </a:ext>
                <a:ext uri="{FF2B5EF4-FFF2-40B4-BE49-F238E27FC236}">
                  <a16:creationId xmlns:a16="http://schemas.microsoft.com/office/drawing/2014/main" id="{00000000-0008-0000-0800-000001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Institutional need-based scholarship or grant aid is available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1303020</xdr:colOff>
          <xdr:row>147</xdr:row>
          <xdr:rowOff>114300</xdr:rowOff>
        </xdr:from>
        <xdr:to>
          <xdr:col>2</xdr:col>
          <xdr:colOff>1390650</xdr:colOff>
          <xdr:row>149</xdr:row>
          <xdr:rowOff>95250</xdr:rowOff>
        </xdr:to>
        <xdr:sp macro="" textlink="">
          <xdr:nvSpPr>
            <xdr:cNvPr id="20482" name="Check Box 2" hidden="1">
              <a:extLst>
                <a:ext uri="{63B3BB69-23CF-44E3-9099-C40C66FF867C}">
                  <a14:compatExt spid="_x0000_s20482"/>
                </a:ext>
                <a:ext uri="{FF2B5EF4-FFF2-40B4-BE49-F238E27FC236}">
                  <a16:creationId xmlns:a16="http://schemas.microsoft.com/office/drawing/2014/main" id="{00000000-0008-0000-0800-000002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Institutional non-need-based scholarship or grant aid is available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1303020</xdr:colOff>
          <xdr:row>149</xdr:row>
          <xdr:rowOff>114300</xdr:rowOff>
        </xdr:from>
        <xdr:to>
          <xdr:col>2</xdr:col>
          <xdr:colOff>1390650</xdr:colOff>
          <xdr:row>151</xdr:row>
          <xdr:rowOff>95250</xdr:rowOff>
        </xdr:to>
        <xdr:sp macro="" textlink="">
          <xdr:nvSpPr>
            <xdr:cNvPr id="20483" name="Check Box 3" hidden="1">
              <a:extLst>
                <a:ext uri="{63B3BB69-23CF-44E3-9099-C40C66FF867C}">
                  <a14:compatExt spid="_x0000_s20483"/>
                </a:ext>
                <a:ext uri="{FF2B5EF4-FFF2-40B4-BE49-F238E27FC236}">
                  <a16:creationId xmlns:a16="http://schemas.microsoft.com/office/drawing/2014/main" id="{00000000-0008-0000-0800-000003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Institutional scholarship and grant aid is not available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419100</xdr:colOff>
          <xdr:row>160</xdr:row>
          <xdr:rowOff>114300</xdr:rowOff>
        </xdr:from>
        <xdr:to>
          <xdr:col>1</xdr:col>
          <xdr:colOff>2038350</xdr:colOff>
          <xdr:row>162</xdr:row>
          <xdr:rowOff>95250</xdr:rowOff>
        </xdr:to>
        <xdr:sp macro="" textlink="">
          <xdr:nvSpPr>
            <xdr:cNvPr id="20484" name="Check Box 4" hidden="1">
              <a:extLst>
                <a:ext uri="{63B3BB69-23CF-44E3-9099-C40C66FF867C}">
                  <a14:compatExt spid="_x0000_s20484"/>
                </a:ext>
                <a:ext uri="{FF2B5EF4-FFF2-40B4-BE49-F238E27FC236}">
                  <a16:creationId xmlns:a16="http://schemas.microsoft.com/office/drawing/2014/main" id="{00000000-0008-0000-0800-000004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Institution's own financial aid form</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419100</xdr:colOff>
          <xdr:row>162</xdr:row>
          <xdr:rowOff>114300</xdr:rowOff>
        </xdr:from>
        <xdr:to>
          <xdr:col>1</xdr:col>
          <xdr:colOff>2034540</xdr:colOff>
          <xdr:row>164</xdr:row>
          <xdr:rowOff>95250</xdr:rowOff>
        </xdr:to>
        <xdr:sp macro="" textlink="">
          <xdr:nvSpPr>
            <xdr:cNvPr id="20485" name="Check Box 5" hidden="1">
              <a:extLst>
                <a:ext uri="{63B3BB69-23CF-44E3-9099-C40C66FF867C}">
                  <a14:compatExt spid="_x0000_s20485"/>
                </a:ext>
                <a:ext uri="{FF2B5EF4-FFF2-40B4-BE49-F238E27FC236}">
                  <a16:creationId xmlns:a16="http://schemas.microsoft.com/office/drawing/2014/main" id="{00000000-0008-0000-0800-000005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CSS Profile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419100</xdr:colOff>
          <xdr:row>164</xdr:row>
          <xdr:rowOff>53340</xdr:rowOff>
        </xdr:from>
        <xdr:to>
          <xdr:col>1</xdr:col>
          <xdr:colOff>2038350</xdr:colOff>
          <xdr:row>166</xdr:row>
          <xdr:rowOff>15240</xdr:rowOff>
        </xdr:to>
        <xdr:sp macro="" textlink="">
          <xdr:nvSpPr>
            <xdr:cNvPr id="20488" name="Check Box 8" hidden="1">
              <a:extLst>
                <a:ext uri="{63B3BB69-23CF-44E3-9099-C40C66FF867C}">
                  <a14:compatExt spid="_x0000_s20488"/>
                </a:ext>
                <a:ext uri="{FF2B5EF4-FFF2-40B4-BE49-F238E27FC236}">
                  <a16:creationId xmlns:a16="http://schemas.microsoft.com/office/drawing/2014/main" id="{00000000-0008-0000-0800-000008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Other; please specify.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403860</xdr:colOff>
          <xdr:row>169</xdr:row>
          <xdr:rowOff>121920</xdr:rowOff>
        </xdr:from>
        <xdr:to>
          <xdr:col>1</xdr:col>
          <xdr:colOff>2019300</xdr:colOff>
          <xdr:row>171</xdr:row>
          <xdr:rowOff>97155</xdr:rowOff>
        </xdr:to>
        <xdr:sp macro="" textlink="">
          <xdr:nvSpPr>
            <xdr:cNvPr id="20489" name="Check Box 9" hidden="1">
              <a:extLst>
                <a:ext uri="{63B3BB69-23CF-44E3-9099-C40C66FF867C}">
                  <a14:compatExt spid="_x0000_s20489"/>
                </a:ext>
                <a:ext uri="{FF2B5EF4-FFF2-40B4-BE49-F238E27FC236}">
                  <a16:creationId xmlns:a16="http://schemas.microsoft.com/office/drawing/2014/main" id="{00000000-0008-0000-0800-000009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FAFSA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403860</xdr:colOff>
          <xdr:row>171</xdr:row>
          <xdr:rowOff>121920</xdr:rowOff>
        </xdr:from>
        <xdr:to>
          <xdr:col>1</xdr:col>
          <xdr:colOff>2038350</xdr:colOff>
          <xdr:row>173</xdr:row>
          <xdr:rowOff>97155</xdr:rowOff>
        </xdr:to>
        <xdr:sp macro="" textlink="">
          <xdr:nvSpPr>
            <xdr:cNvPr id="20490" name="Check Box 10" hidden="1">
              <a:extLst>
                <a:ext uri="{63B3BB69-23CF-44E3-9099-C40C66FF867C}">
                  <a14:compatExt spid="_x0000_s20490"/>
                </a:ext>
                <a:ext uri="{FF2B5EF4-FFF2-40B4-BE49-F238E27FC236}">
                  <a16:creationId xmlns:a16="http://schemas.microsoft.com/office/drawing/2014/main" id="{00000000-0008-0000-0800-00000A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Institution's own financial aid form</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403860</xdr:colOff>
          <xdr:row>173</xdr:row>
          <xdr:rowOff>121920</xdr:rowOff>
        </xdr:from>
        <xdr:to>
          <xdr:col>1</xdr:col>
          <xdr:colOff>2802255</xdr:colOff>
          <xdr:row>175</xdr:row>
          <xdr:rowOff>97155</xdr:rowOff>
        </xdr:to>
        <xdr:sp macro="" textlink="">
          <xdr:nvSpPr>
            <xdr:cNvPr id="20491" name="Check Box 11" hidden="1">
              <a:extLst>
                <a:ext uri="{63B3BB69-23CF-44E3-9099-C40C66FF867C}">
                  <a14:compatExt spid="_x0000_s20491"/>
                </a:ext>
                <a:ext uri="{FF2B5EF4-FFF2-40B4-BE49-F238E27FC236}">
                  <a16:creationId xmlns:a16="http://schemas.microsoft.com/office/drawing/2014/main" id="{00000000-0008-0000-0800-00000B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CSS Profile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3276600</xdr:colOff>
          <xdr:row>169</xdr:row>
          <xdr:rowOff>121920</xdr:rowOff>
        </xdr:from>
        <xdr:to>
          <xdr:col>4</xdr:col>
          <xdr:colOff>1120140</xdr:colOff>
          <xdr:row>171</xdr:row>
          <xdr:rowOff>97155</xdr:rowOff>
        </xdr:to>
        <xdr:sp macro="" textlink="">
          <xdr:nvSpPr>
            <xdr:cNvPr id="20492" name="Check Box 12" hidden="1">
              <a:extLst>
                <a:ext uri="{63B3BB69-23CF-44E3-9099-C40C66FF867C}">
                  <a14:compatExt spid="_x0000_s20492"/>
                </a:ext>
                <a:ext uri="{FF2B5EF4-FFF2-40B4-BE49-F238E27FC236}">
                  <a16:creationId xmlns:a16="http://schemas.microsoft.com/office/drawing/2014/main" id="{00000000-0008-0000-0800-00000C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State aid form</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3276600</xdr:colOff>
          <xdr:row>173</xdr:row>
          <xdr:rowOff>114300</xdr:rowOff>
        </xdr:from>
        <xdr:to>
          <xdr:col>4</xdr:col>
          <xdr:colOff>76200</xdr:colOff>
          <xdr:row>175</xdr:row>
          <xdr:rowOff>95250</xdr:rowOff>
        </xdr:to>
        <xdr:sp macro="" textlink="">
          <xdr:nvSpPr>
            <xdr:cNvPr id="20493" name="Check Box 13" hidden="1">
              <a:extLst>
                <a:ext uri="{63B3BB69-23CF-44E3-9099-C40C66FF867C}">
                  <a14:compatExt spid="_x0000_s20493"/>
                </a:ext>
                <a:ext uri="{FF2B5EF4-FFF2-40B4-BE49-F238E27FC236}">
                  <a16:creationId xmlns:a16="http://schemas.microsoft.com/office/drawing/2014/main" id="{00000000-0008-0000-0800-00000D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Other; please enter below.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3276600</xdr:colOff>
          <xdr:row>171</xdr:row>
          <xdr:rowOff>106680</xdr:rowOff>
        </xdr:from>
        <xdr:to>
          <xdr:col>4</xdr:col>
          <xdr:colOff>76200</xdr:colOff>
          <xdr:row>173</xdr:row>
          <xdr:rowOff>76200</xdr:rowOff>
        </xdr:to>
        <xdr:sp macro="" textlink="">
          <xdr:nvSpPr>
            <xdr:cNvPr id="20494" name="Check Box 14" hidden="1">
              <a:extLst>
                <a:ext uri="{63B3BB69-23CF-44E3-9099-C40C66FF867C}">
                  <a14:compatExt spid="_x0000_s20494"/>
                </a:ext>
                <a:ext uri="{FF2B5EF4-FFF2-40B4-BE49-F238E27FC236}">
                  <a16:creationId xmlns:a16="http://schemas.microsoft.com/office/drawing/2014/main" id="{00000000-0008-0000-0800-00000E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Business/Farm Supplement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1104900</xdr:colOff>
          <xdr:row>201</xdr:row>
          <xdr:rowOff>114300</xdr:rowOff>
        </xdr:from>
        <xdr:to>
          <xdr:col>1</xdr:col>
          <xdr:colOff>2339340</xdr:colOff>
          <xdr:row>203</xdr:row>
          <xdr:rowOff>95250</xdr:rowOff>
        </xdr:to>
        <xdr:sp macro="" textlink="">
          <xdr:nvSpPr>
            <xdr:cNvPr id="20500" name="Check Box 20" hidden="1">
              <a:extLst>
                <a:ext uri="{63B3BB69-23CF-44E3-9099-C40C66FF867C}">
                  <a14:compatExt spid="_x0000_s20500"/>
                </a:ext>
                <a:ext uri="{FF2B5EF4-FFF2-40B4-BE49-F238E27FC236}">
                  <a16:creationId xmlns:a16="http://schemas.microsoft.com/office/drawing/2014/main" id="{00000000-0008-0000-0800-000014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Direct Subsidized Stafford Loans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1097280</xdr:colOff>
          <xdr:row>203</xdr:row>
          <xdr:rowOff>106680</xdr:rowOff>
        </xdr:from>
        <xdr:to>
          <xdr:col>1</xdr:col>
          <xdr:colOff>2324100</xdr:colOff>
          <xdr:row>205</xdr:row>
          <xdr:rowOff>76200</xdr:rowOff>
        </xdr:to>
        <xdr:sp macro="" textlink="">
          <xdr:nvSpPr>
            <xdr:cNvPr id="20501" name="Check Box 21" hidden="1">
              <a:extLst>
                <a:ext uri="{63B3BB69-23CF-44E3-9099-C40C66FF867C}">
                  <a14:compatExt spid="_x0000_s20501"/>
                </a:ext>
                <a:ext uri="{FF2B5EF4-FFF2-40B4-BE49-F238E27FC236}">
                  <a16:creationId xmlns:a16="http://schemas.microsoft.com/office/drawing/2014/main" id="{00000000-0008-0000-0800-000015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Direct Unsubsidized Stafford Loans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1097280</xdr:colOff>
          <xdr:row>205</xdr:row>
          <xdr:rowOff>114300</xdr:rowOff>
        </xdr:from>
        <xdr:to>
          <xdr:col>1</xdr:col>
          <xdr:colOff>2324100</xdr:colOff>
          <xdr:row>207</xdr:row>
          <xdr:rowOff>95250</xdr:rowOff>
        </xdr:to>
        <xdr:sp macro="" textlink="">
          <xdr:nvSpPr>
            <xdr:cNvPr id="20502" name="Check Box 22" hidden="1">
              <a:extLst>
                <a:ext uri="{63B3BB69-23CF-44E3-9099-C40C66FF867C}">
                  <a14:compatExt spid="_x0000_s20502"/>
                </a:ext>
                <a:ext uri="{FF2B5EF4-FFF2-40B4-BE49-F238E27FC236}">
                  <a16:creationId xmlns:a16="http://schemas.microsoft.com/office/drawing/2014/main" id="{00000000-0008-0000-0800-000016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Direct PLUS Loans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1097280</xdr:colOff>
          <xdr:row>207</xdr:row>
          <xdr:rowOff>114300</xdr:rowOff>
        </xdr:from>
        <xdr:to>
          <xdr:col>1</xdr:col>
          <xdr:colOff>2324100</xdr:colOff>
          <xdr:row>209</xdr:row>
          <xdr:rowOff>95250</xdr:rowOff>
        </xdr:to>
        <xdr:sp macro="" textlink="">
          <xdr:nvSpPr>
            <xdr:cNvPr id="20503" name="Check Box 23" hidden="1">
              <a:extLst>
                <a:ext uri="{63B3BB69-23CF-44E3-9099-C40C66FF867C}">
                  <a14:compatExt spid="_x0000_s20503"/>
                </a:ext>
                <a:ext uri="{FF2B5EF4-FFF2-40B4-BE49-F238E27FC236}">
                  <a16:creationId xmlns:a16="http://schemas.microsoft.com/office/drawing/2014/main" id="{00000000-0008-0000-0800-000017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Federal Perkins Loans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3307080</xdr:colOff>
          <xdr:row>201</xdr:row>
          <xdr:rowOff>114300</xdr:rowOff>
        </xdr:from>
        <xdr:to>
          <xdr:col>3</xdr:col>
          <xdr:colOff>1120140</xdr:colOff>
          <xdr:row>203</xdr:row>
          <xdr:rowOff>95250</xdr:rowOff>
        </xdr:to>
        <xdr:sp macro="" textlink="">
          <xdr:nvSpPr>
            <xdr:cNvPr id="20504" name="Check Box 24" hidden="1">
              <a:extLst>
                <a:ext uri="{63B3BB69-23CF-44E3-9099-C40C66FF867C}">
                  <a14:compatExt spid="_x0000_s20504"/>
                </a:ext>
                <a:ext uri="{FF2B5EF4-FFF2-40B4-BE49-F238E27FC236}">
                  <a16:creationId xmlns:a16="http://schemas.microsoft.com/office/drawing/2014/main" id="{00000000-0008-0000-0800-000018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Federal Nursing Loans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3307080</xdr:colOff>
          <xdr:row>203</xdr:row>
          <xdr:rowOff>106680</xdr:rowOff>
        </xdr:from>
        <xdr:to>
          <xdr:col>3</xdr:col>
          <xdr:colOff>1123950</xdr:colOff>
          <xdr:row>205</xdr:row>
          <xdr:rowOff>76200</xdr:rowOff>
        </xdr:to>
        <xdr:sp macro="" textlink="">
          <xdr:nvSpPr>
            <xdr:cNvPr id="20505" name="Check Box 25" hidden="1">
              <a:extLst>
                <a:ext uri="{63B3BB69-23CF-44E3-9099-C40C66FF867C}">
                  <a14:compatExt spid="_x0000_s20505"/>
                </a:ext>
                <a:ext uri="{FF2B5EF4-FFF2-40B4-BE49-F238E27FC236}">
                  <a16:creationId xmlns:a16="http://schemas.microsoft.com/office/drawing/2014/main" id="{00000000-0008-0000-0800-000019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State Loans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3307080</xdr:colOff>
          <xdr:row>205</xdr:row>
          <xdr:rowOff>114300</xdr:rowOff>
        </xdr:from>
        <xdr:to>
          <xdr:col>4</xdr:col>
          <xdr:colOff>857250</xdr:colOff>
          <xdr:row>207</xdr:row>
          <xdr:rowOff>95250</xdr:rowOff>
        </xdr:to>
        <xdr:sp macro="" textlink="">
          <xdr:nvSpPr>
            <xdr:cNvPr id="20506" name="Check Box 26" hidden="1">
              <a:extLst>
                <a:ext uri="{63B3BB69-23CF-44E3-9099-C40C66FF867C}">
                  <a14:compatExt spid="_x0000_s20506"/>
                </a:ext>
                <a:ext uri="{FF2B5EF4-FFF2-40B4-BE49-F238E27FC236}">
                  <a16:creationId xmlns:a16="http://schemas.microsoft.com/office/drawing/2014/main" id="{00000000-0008-0000-0800-00001A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College/University loans from institutional funds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3307080</xdr:colOff>
          <xdr:row>207</xdr:row>
          <xdr:rowOff>106680</xdr:rowOff>
        </xdr:from>
        <xdr:to>
          <xdr:col>2</xdr:col>
          <xdr:colOff>1011555</xdr:colOff>
          <xdr:row>209</xdr:row>
          <xdr:rowOff>76200</xdr:rowOff>
        </xdr:to>
        <xdr:sp macro="" textlink="">
          <xdr:nvSpPr>
            <xdr:cNvPr id="20507" name="Check Box 27" hidden="1">
              <a:extLst>
                <a:ext uri="{63B3BB69-23CF-44E3-9099-C40C66FF867C}">
                  <a14:compatExt spid="_x0000_s20507"/>
                </a:ext>
                <a:ext uri="{FF2B5EF4-FFF2-40B4-BE49-F238E27FC236}">
                  <a16:creationId xmlns:a16="http://schemas.microsoft.com/office/drawing/2014/main" id="{00000000-0008-0000-0800-00001B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Other</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1112520</xdr:colOff>
          <xdr:row>212</xdr:row>
          <xdr:rowOff>106680</xdr:rowOff>
        </xdr:from>
        <xdr:to>
          <xdr:col>1</xdr:col>
          <xdr:colOff>1200150</xdr:colOff>
          <xdr:row>214</xdr:row>
          <xdr:rowOff>76200</xdr:rowOff>
        </xdr:to>
        <xdr:sp macro="" textlink="">
          <xdr:nvSpPr>
            <xdr:cNvPr id="20508" name="Check Box 28" hidden="1">
              <a:extLst>
                <a:ext uri="{63B3BB69-23CF-44E3-9099-C40C66FF867C}">
                  <a14:compatExt spid="_x0000_s20508"/>
                </a:ext>
                <a:ext uri="{FF2B5EF4-FFF2-40B4-BE49-F238E27FC236}">
                  <a16:creationId xmlns:a16="http://schemas.microsoft.com/office/drawing/2014/main" id="{00000000-0008-0000-0800-00001C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Federal Pell</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1104900</xdr:colOff>
          <xdr:row>214</xdr:row>
          <xdr:rowOff>83820</xdr:rowOff>
        </xdr:from>
        <xdr:to>
          <xdr:col>1</xdr:col>
          <xdr:colOff>647700</xdr:colOff>
          <xdr:row>216</xdr:row>
          <xdr:rowOff>59055</xdr:rowOff>
        </xdr:to>
        <xdr:sp macro="" textlink="">
          <xdr:nvSpPr>
            <xdr:cNvPr id="20509" name="Check Box 29" hidden="1">
              <a:extLst>
                <a:ext uri="{63B3BB69-23CF-44E3-9099-C40C66FF867C}">
                  <a14:compatExt spid="_x0000_s20509"/>
                </a:ext>
                <a:ext uri="{FF2B5EF4-FFF2-40B4-BE49-F238E27FC236}">
                  <a16:creationId xmlns:a16="http://schemas.microsoft.com/office/drawing/2014/main" id="{00000000-0008-0000-0800-00001D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SEOG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1097280</xdr:colOff>
          <xdr:row>216</xdr:row>
          <xdr:rowOff>106680</xdr:rowOff>
        </xdr:from>
        <xdr:to>
          <xdr:col>1</xdr:col>
          <xdr:colOff>1657350</xdr:colOff>
          <xdr:row>218</xdr:row>
          <xdr:rowOff>76200</xdr:rowOff>
        </xdr:to>
        <xdr:sp macro="" textlink="">
          <xdr:nvSpPr>
            <xdr:cNvPr id="20510" name="Check Box 30" hidden="1">
              <a:extLst>
                <a:ext uri="{63B3BB69-23CF-44E3-9099-C40C66FF867C}">
                  <a14:compatExt spid="_x0000_s20510"/>
                </a:ext>
                <a:ext uri="{FF2B5EF4-FFF2-40B4-BE49-F238E27FC236}">
                  <a16:creationId xmlns:a16="http://schemas.microsoft.com/office/drawing/2014/main" id="{00000000-0008-0000-0800-00001E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State scholarship/grants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1104900</xdr:colOff>
          <xdr:row>218</xdr:row>
          <xdr:rowOff>106680</xdr:rowOff>
        </xdr:from>
        <xdr:to>
          <xdr:col>1</xdr:col>
          <xdr:colOff>2339340</xdr:colOff>
          <xdr:row>220</xdr:row>
          <xdr:rowOff>76200</xdr:rowOff>
        </xdr:to>
        <xdr:sp macro="" textlink="">
          <xdr:nvSpPr>
            <xdr:cNvPr id="20511" name="Check Box 31" hidden="1">
              <a:extLst>
                <a:ext uri="{63B3BB69-23CF-44E3-9099-C40C66FF867C}">
                  <a14:compatExt spid="_x0000_s20511"/>
                </a:ext>
                <a:ext uri="{FF2B5EF4-FFF2-40B4-BE49-F238E27FC236}">
                  <a16:creationId xmlns:a16="http://schemas.microsoft.com/office/drawing/2014/main" id="{00000000-0008-0000-0800-00001F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Private scholarships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2499360</xdr:colOff>
          <xdr:row>212</xdr:row>
          <xdr:rowOff>114300</xdr:rowOff>
        </xdr:from>
        <xdr:to>
          <xdr:col>4</xdr:col>
          <xdr:colOff>1082040</xdr:colOff>
          <xdr:row>214</xdr:row>
          <xdr:rowOff>95250</xdr:rowOff>
        </xdr:to>
        <xdr:sp macro="" textlink="">
          <xdr:nvSpPr>
            <xdr:cNvPr id="20512" name="Check Box 32" hidden="1">
              <a:extLst>
                <a:ext uri="{63B3BB69-23CF-44E3-9099-C40C66FF867C}">
                  <a14:compatExt spid="_x0000_s20512"/>
                </a:ext>
                <a:ext uri="{FF2B5EF4-FFF2-40B4-BE49-F238E27FC236}">
                  <a16:creationId xmlns:a16="http://schemas.microsoft.com/office/drawing/2014/main" id="{00000000-0008-0000-0800-000020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College/University scholarship or grant aid from institutional funds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2499360</xdr:colOff>
          <xdr:row>214</xdr:row>
          <xdr:rowOff>114300</xdr:rowOff>
        </xdr:from>
        <xdr:to>
          <xdr:col>3</xdr:col>
          <xdr:colOff>325755</xdr:colOff>
          <xdr:row>216</xdr:row>
          <xdr:rowOff>95250</xdr:rowOff>
        </xdr:to>
        <xdr:sp macro="" textlink="">
          <xdr:nvSpPr>
            <xdr:cNvPr id="20513" name="Check Box 33" hidden="1">
              <a:extLst>
                <a:ext uri="{63B3BB69-23CF-44E3-9099-C40C66FF867C}">
                  <a14:compatExt spid="_x0000_s20513"/>
                </a:ext>
                <a:ext uri="{FF2B5EF4-FFF2-40B4-BE49-F238E27FC236}">
                  <a16:creationId xmlns:a16="http://schemas.microsoft.com/office/drawing/2014/main" id="{00000000-0008-0000-0800-000021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United Negro College Fund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2484120</xdr:colOff>
          <xdr:row>216</xdr:row>
          <xdr:rowOff>114300</xdr:rowOff>
        </xdr:from>
        <xdr:to>
          <xdr:col>3</xdr:col>
          <xdr:colOff>323850</xdr:colOff>
          <xdr:row>218</xdr:row>
          <xdr:rowOff>95250</xdr:rowOff>
        </xdr:to>
        <xdr:sp macro="" textlink="">
          <xdr:nvSpPr>
            <xdr:cNvPr id="20514" name="Check Box 34" hidden="1">
              <a:extLst>
                <a:ext uri="{63B3BB69-23CF-44E3-9099-C40C66FF867C}">
                  <a14:compatExt spid="_x0000_s20514"/>
                </a:ext>
                <a:ext uri="{FF2B5EF4-FFF2-40B4-BE49-F238E27FC236}">
                  <a16:creationId xmlns:a16="http://schemas.microsoft.com/office/drawing/2014/main" id="{00000000-0008-0000-0800-000022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Federal Nursing Scholarship</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2499360</xdr:colOff>
          <xdr:row>218</xdr:row>
          <xdr:rowOff>106680</xdr:rowOff>
        </xdr:from>
        <xdr:to>
          <xdr:col>2</xdr:col>
          <xdr:colOff>76200</xdr:colOff>
          <xdr:row>220</xdr:row>
          <xdr:rowOff>76200</xdr:rowOff>
        </xdr:to>
        <xdr:sp macro="" textlink="">
          <xdr:nvSpPr>
            <xdr:cNvPr id="20515" name="Check Box 35" hidden="1">
              <a:extLst>
                <a:ext uri="{63B3BB69-23CF-44E3-9099-C40C66FF867C}">
                  <a14:compatExt spid="_x0000_s20515"/>
                </a:ext>
                <a:ext uri="{FF2B5EF4-FFF2-40B4-BE49-F238E27FC236}">
                  <a16:creationId xmlns:a16="http://schemas.microsoft.com/office/drawing/2014/main" id="{00000000-0008-0000-0800-000023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Other</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1104900</xdr:colOff>
          <xdr:row>224</xdr:row>
          <xdr:rowOff>7620</xdr:rowOff>
        </xdr:from>
        <xdr:to>
          <xdr:col>1</xdr:col>
          <xdr:colOff>1278255</xdr:colOff>
          <xdr:row>225</xdr:row>
          <xdr:rowOff>190500</xdr:rowOff>
        </xdr:to>
        <xdr:sp macro="" textlink="">
          <xdr:nvSpPr>
            <xdr:cNvPr id="20516" name="Check Box 36" hidden="1">
              <a:extLst>
                <a:ext uri="{63B3BB69-23CF-44E3-9099-C40C66FF867C}">
                  <a14:compatExt spid="_x0000_s20516"/>
                </a:ext>
                <a:ext uri="{FF2B5EF4-FFF2-40B4-BE49-F238E27FC236}">
                  <a16:creationId xmlns:a16="http://schemas.microsoft.com/office/drawing/2014/main" id="{00000000-0008-0000-0800-000024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Academics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1112520</xdr:colOff>
          <xdr:row>226</xdr:row>
          <xdr:rowOff>0</xdr:rowOff>
        </xdr:from>
        <xdr:to>
          <xdr:col>1</xdr:col>
          <xdr:colOff>1295400</xdr:colOff>
          <xdr:row>227</xdr:row>
          <xdr:rowOff>173355</xdr:rowOff>
        </xdr:to>
        <xdr:sp macro="" textlink="">
          <xdr:nvSpPr>
            <xdr:cNvPr id="20517" name="Check Box 37" hidden="1">
              <a:extLst>
                <a:ext uri="{63B3BB69-23CF-44E3-9099-C40C66FF867C}">
                  <a14:compatExt spid="_x0000_s20517"/>
                </a:ext>
                <a:ext uri="{FF2B5EF4-FFF2-40B4-BE49-F238E27FC236}">
                  <a16:creationId xmlns:a16="http://schemas.microsoft.com/office/drawing/2014/main" id="{00000000-0008-0000-0800-000025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Alumni affiliation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1104900</xdr:colOff>
          <xdr:row>228</xdr:row>
          <xdr:rowOff>7620</xdr:rowOff>
        </xdr:from>
        <xdr:to>
          <xdr:col>1</xdr:col>
          <xdr:colOff>1278255</xdr:colOff>
          <xdr:row>229</xdr:row>
          <xdr:rowOff>190500</xdr:rowOff>
        </xdr:to>
        <xdr:sp macro="" textlink="">
          <xdr:nvSpPr>
            <xdr:cNvPr id="20518" name="Check Box 38" hidden="1">
              <a:extLst>
                <a:ext uri="{63B3BB69-23CF-44E3-9099-C40C66FF867C}">
                  <a14:compatExt spid="_x0000_s20518"/>
                </a:ext>
                <a:ext uri="{FF2B5EF4-FFF2-40B4-BE49-F238E27FC236}">
                  <a16:creationId xmlns:a16="http://schemas.microsoft.com/office/drawing/2014/main" id="{00000000-0008-0000-0800-000026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Art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1104900</xdr:colOff>
          <xdr:row>230</xdr:row>
          <xdr:rowOff>7620</xdr:rowOff>
        </xdr:from>
        <xdr:to>
          <xdr:col>1</xdr:col>
          <xdr:colOff>1278255</xdr:colOff>
          <xdr:row>231</xdr:row>
          <xdr:rowOff>190500</xdr:rowOff>
        </xdr:to>
        <xdr:sp macro="" textlink="">
          <xdr:nvSpPr>
            <xdr:cNvPr id="20519" name="Check Box 39" hidden="1">
              <a:extLst>
                <a:ext uri="{63B3BB69-23CF-44E3-9099-C40C66FF867C}">
                  <a14:compatExt spid="_x0000_s20519"/>
                </a:ext>
                <a:ext uri="{FF2B5EF4-FFF2-40B4-BE49-F238E27FC236}">
                  <a16:creationId xmlns:a16="http://schemas.microsoft.com/office/drawing/2014/main" id="{00000000-0008-0000-0800-000027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Athletics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1524000</xdr:colOff>
          <xdr:row>224</xdr:row>
          <xdr:rowOff>7620</xdr:rowOff>
        </xdr:from>
        <xdr:to>
          <xdr:col>1</xdr:col>
          <xdr:colOff>3048000</xdr:colOff>
          <xdr:row>225</xdr:row>
          <xdr:rowOff>190500</xdr:rowOff>
        </xdr:to>
        <xdr:sp macro="" textlink="">
          <xdr:nvSpPr>
            <xdr:cNvPr id="20520" name="Check Box 40" hidden="1">
              <a:extLst>
                <a:ext uri="{63B3BB69-23CF-44E3-9099-C40C66FF867C}">
                  <a14:compatExt spid="_x0000_s20520"/>
                </a:ext>
                <a:ext uri="{FF2B5EF4-FFF2-40B4-BE49-F238E27FC236}">
                  <a16:creationId xmlns:a16="http://schemas.microsoft.com/office/drawing/2014/main" id="{00000000-0008-0000-0800-000028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Job skills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1539240</xdr:colOff>
          <xdr:row>226</xdr:row>
          <xdr:rowOff>0</xdr:rowOff>
        </xdr:from>
        <xdr:to>
          <xdr:col>1</xdr:col>
          <xdr:colOff>3067050</xdr:colOff>
          <xdr:row>227</xdr:row>
          <xdr:rowOff>173355</xdr:rowOff>
        </xdr:to>
        <xdr:sp macro="" textlink="">
          <xdr:nvSpPr>
            <xdr:cNvPr id="20521" name="Check Box 41" hidden="1">
              <a:extLst>
                <a:ext uri="{63B3BB69-23CF-44E3-9099-C40C66FF867C}">
                  <a14:compatExt spid="_x0000_s20521"/>
                </a:ext>
                <a:ext uri="{FF2B5EF4-FFF2-40B4-BE49-F238E27FC236}">
                  <a16:creationId xmlns:a16="http://schemas.microsoft.com/office/drawing/2014/main" id="{00000000-0008-0000-0800-000029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ROTC</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1524000</xdr:colOff>
          <xdr:row>228</xdr:row>
          <xdr:rowOff>7620</xdr:rowOff>
        </xdr:from>
        <xdr:to>
          <xdr:col>1</xdr:col>
          <xdr:colOff>3048000</xdr:colOff>
          <xdr:row>229</xdr:row>
          <xdr:rowOff>190500</xdr:rowOff>
        </xdr:to>
        <xdr:sp macro="" textlink="">
          <xdr:nvSpPr>
            <xdr:cNvPr id="20522" name="Check Box 42" hidden="1">
              <a:extLst>
                <a:ext uri="{63B3BB69-23CF-44E3-9099-C40C66FF867C}">
                  <a14:compatExt spid="_x0000_s20522"/>
                </a:ext>
                <a:ext uri="{FF2B5EF4-FFF2-40B4-BE49-F238E27FC236}">
                  <a16:creationId xmlns:a16="http://schemas.microsoft.com/office/drawing/2014/main" id="{00000000-0008-0000-0800-00002A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Leadership</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1524000</xdr:colOff>
          <xdr:row>230</xdr:row>
          <xdr:rowOff>7620</xdr:rowOff>
        </xdr:from>
        <xdr:to>
          <xdr:col>1</xdr:col>
          <xdr:colOff>3048000</xdr:colOff>
          <xdr:row>231</xdr:row>
          <xdr:rowOff>190500</xdr:rowOff>
        </xdr:to>
        <xdr:sp macro="" textlink="">
          <xdr:nvSpPr>
            <xdr:cNvPr id="20523" name="Check Box 43" hidden="1">
              <a:extLst>
                <a:ext uri="{63B3BB69-23CF-44E3-9099-C40C66FF867C}">
                  <a14:compatExt spid="_x0000_s20523"/>
                </a:ext>
                <a:ext uri="{FF2B5EF4-FFF2-40B4-BE49-F238E27FC236}">
                  <a16:creationId xmlns:a16="http://schemas.microsoft.com/office/drawing/2014/main" id="{00000000-0008-0000-0800-00002B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Minority status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3307080</xdr:colOff>
          <xdr:row>223</xdr:row>
          <xdr:rowOff>190500</xdr:rowOff>
        </xdr:from>
        <xdr:to>
          <xdr:col>3</xdr:col>
          <xdr:colOff>59055</xdr:colOff>
          <xdr:row>225</xdr:row>
          <xdr:rowOff>167640</xdr:rowOff>
        </xdr:to>
        <xdr:sp macro="" textlink="">
          <xdr:nvSpPr>
            <xdr:cNvPr id="20524" name="Check Box 44" hidden="1">
              <a:extLst>
                <a:ext uri="{63B3BB69-23CF-44E3-9099-C40C66FF867C}">
                  <a14:compatExt spid="_x0000_s20524"/>
                </a:ext>
                <a:ext uri="{FF2B5EF4-FFF2-40B4-BE49-F238E27FC236}">
                  <a16:creationId xmlns:a16="http://schemas.microsoft.com/office/drawing/2014/main" id="{00000000-0008-0000-0800-00002C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Music/drama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3307080</xdr:colOff>
          <xdr:row>225</xdr:row>
          <xdr:rowOff>182880</xdr:rowOff>
        </xdr:from>
        <xdr:to>
          <xdr:col>3</xdr:col>
          <xdr:colOff>76200</xdr:colOff>
          <xdr:row>227</xdr:row>
          <xdr:rowOff>152400</xdr:rowOff>
        </xdr:to>
        <xdr:sp macro="" textlink="">
          <xdr:nvSpPr>
            <xdr:cNvPr id="20525" name="Check Box 45" hidden="1">
              <a:extLst>
                <a:ext uri="{63B3BB69-23CF-44E3-9099-C40C66FF867C}">
                  <a14:compatExt spid="_x0000_s20525"/>
                </a:ext>
                <a:ext uri="{FF2B5EF4-FFF2-40B4-BE49-F238E27FC236}">
                  <a16:creationId xmlns:a16="http://schemas.microsoft.com/office/drawing/2014/main" id="{00000000-0008-0000-0800-00002D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Religious affiliation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3307080</xdr:colOff>
          <xdr:row>227</xdr:row>
          <xdr:rowOff>190500</xdr:rowOff>
        </xdr:from>
        <xdr:to>
          <xdr:col>3</xdr:col>
          <xdr:colOff>762000</xdr:colOff>
          <xdr:row>229</xdr:row>
          <xdr:rowOff>167640</xdr:rowOff>
        </xdr:to>
        <xdr:sp macro="" textlink="">
          <xdr:nvSpPr>
            <xdr:cNvPr id="20526" name="Check Box 46" hidden="1">
              <a:extLst>
                <a:ext uri="{63B3BB69-23CF-44E3-9099-C40C66FF867C}">
                  <a14:compatExt spid="_x0000_s20526"/>
                </a:ext>
                <a:ext uri="{FF2B5EF4-FFF2-40B4-BE49-F238E27FC236}">
                  <a16:creationId xmlns:a16="http://schemas.microsoft.com/office/drawing/2014/main" id="{00000000-0008-0000-0800-00002E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State/district residency</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1097280</xdr:colOff>
          <xdr:row>234</xdr:row>
          <xdr:rowOff>114300</xdr:rowOff>
        </xdr:from>
        <xdr:to>
          <xdr:col>1</xdr:col>
          <xdr:colOff>1276350</xdr:colOff>
          <xdr:row>236</xdr:row>
          <xdr:rowOff>95250</xdr:rowOff>
        </xdr:to>
        <xdr:sp macro="" textlink="">
          <xdr:nvSpPr>
            <xdr:cNvPr id="20528" name="Check Box 48" hidden="1">
              <a:extLst>
                <a:ext uri="{63B3BB69-23CF-44E3-9099-C40C66FF867C}">
                  <a14:compatExt spid="_x0000_s20528"/>
                </a:ext>
                <a:ext uri="{FF2B5EF4-FFF2-40B4-BE49-F238E27FC236}">
                  <a16:creationId xmlns:a16="http://schemas.microsoft.com/office/drawing/2014/main" id="{00000000-0008-0000-0800-000030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Academics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1104900</xdr:colOff>
          <xdr:row>236</xdr:row>
          <xdr:rowOff>106680</xdr:rowOff>
        </xdr:from>
        <xdr:to>
          <xdr:col>1</xdr:col>
          <xdr:colOff>1278255</xdr:colOff>
          <xdr:row>238</xdr:row>
          <xdr:rowOff>76200</xdr:rowOff>
        </xdr:to>
        <xdr:sp macro="" textlink="">
          <xdr:nvSpPr>
            <xdr:cNvPr id="20529" name="Check Box 49" hidden="1">
              <a:extLst>
                <a:ext uri="{63B3BB69-23CF-44E3-9099-C40C66FF867C}">
                  <a14:compatExt spid="_x0000_s20529"/>
                </a:ext>
                <a:ext uri="{FF2B5EF4-FFF2-40B4-BE49-F238E27FC236}">
                  <a16:creationId xmlns:a16="http://schemas.microsoft.com/office/drawing/2014/main" id="{00000000-0008-0000-0800-000031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Alumni affiliation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1097280</xdr:colOff>
          <xdr:row>238</xdr:row>
          <xdr:rowOff>114300</xdr:rowOff>
        </xdr:from>
        <xdr:to>
          <xdr:col>1</xdr:col>
          <xdr:colOff>1276350</xdr:colOff>
          <xdr:row>240</xdr:row>
          <xdr:rowOff>95250</xdr:rowOff>
        </xdr:to>
        <xdr:sp macro="" textlink="">
          <xdr:nvSpPr>
            <xdr:cNvPr id="20530" name="Check Box 50" hidden="1">
              <a:extLst>
                <a:ext uri="{63B3BB69-23CF-44E3-9099-C40C66FF867C}">
                  <a14:compatExt spid="_x0000_s20530"/>
                </a:ext>
                <a:ext uri="{FF2B5EF4-FFF2-40B4-BE49-F238E27FC236}">
                  <a16:creationId xmlns:a16="http://schemas.microsoft.com/office/drawing/2014/main" id="{00000000-0008-0000-0800-000032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Art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1097280</xdr:colOff>
          <xdr:row>240</xdr:row>
          <xdr:rowOff>114300</xdr:rowOff>
        </xdr:from>
        <xdr:to>
          <xdr:col>1</xdr:col>
          <xdr:colOff>1276350</xdr:colOff>
          <xdr:row>242</xdr:row>
          <xdr:rowOff>95250</xdr:rowOff>
        </xdr:to>
        <xdr:sp macro="" textlink="">
          <xdr:nvSpPr>
            <xdr:cNvPr id="20531" name="Check Box 51" hidden="1">
              <a:extLst>
                <a:ext uri="{63B3BB69-23CF-44E3-9099-C40C66FF867C}">
                  <a14:compatExt spid="_x0000_s20531"/>
                </a:ext>
                <a:ext uri="{FF2B5EF4-FFF2-40B4-BE49-F238E27FC236}">
                  <a16:creationId xmlns:a16="http://schemas.microsoft.com/office/drawing/2014/main" id="{00000000-0008-0000-0800-000033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Athletics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1516380</xdr:colOff>
          <xdr:row>234</xdr:row>
          <xdr:rowOff>114300</xdr:rowOff>
        </xdr:from>
        <xdr:to>
          <xdr:col>1</xdr:col>
          <xdr:colOff>3025140</xdr:colOff>
          <xdr:row>236</xdr:row>
          <xdr:rowOff>95250</xdr:rowOff>
        </xdr:to>
        <xdr:sp macro="" textlink="">
          <xdr:nvSpPr>
            <xdr:cNvPr id="20532" name="Check Box 52" hidden="1">
              <a:extLst>
                <a:ext uri="{63B3BB69-23CF-44E3-9099-C40C66FF867C}">
                  <a14:compatExt spid="_x0000_s20532"/>
                </a:ext>
                <a:ext uri="{FF2B5EF4-FFF2-40B4-BE49-F238E27FC236}">
                  <a16:creationId xmlns:a16="http://schemas.microsoft.com/office/drawing/2014/main" id="{00000000-0008-0000-0800-000034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Job skills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1524000</xdr:colOff>
          <xdr:row>236</xdr:row>
          <xdr:rowOff>106680</xdr:rowOff>
        </xdr:from>
        <xdr:to>
          <xdr:col>1</xdr:col>
          <xdr:colOff>3048000</xdr:colOff>
          <xdr:row>238</xdr:row>
          <xdr:rowOff>76200</xdr:rowOff>
        </xdr:to>
        <xdr:sp macro="" textlink="">
          <xdr:nvSpPr>
            <xdr:cNvPr id="20533" name="Check Box 53" hidden="1">
              <a:extLst>
                <a:ext uri="{63B3BB69-23CF-44E3-9099-C40C66FF867C}">
                  <a14:compatExt spid="_x0000_s20533"/>
                </a:ext>
                <a:ext uri="{FF2B5EF4-FFF2-40B4-BE49-F238E27FC236}">
                  <a16:creationId xmlns:a16="http://schemas.microsoft.com/office/drawing/2014/main" id="{00000000-0008-0000-0800-000035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ROTC</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1516380</xdr:colOff>
          <xdr:row>238</xdr:row>
          <xdr:rowOff>114300</xdr:rowOff>
        </xdr:from>
        <xdr:to>
          <xdr:col>1</xdr:col>
          <xdr:colOff>3025140</xdr:colOff>
          <xdr:row>240</xdr:row>
          <xdr:rowOff>95250</xdr:rowOff>
        </xdr:to>
        <xdr:sp macro="" textlink="">
          <xdr:nvSpPr>
            <xdr:cNvPr id="20534" name="Check Box 54" hidden="1">
              <a:extLst>
                <a:ext uri="{63B3BB69-23CF-44E3-9099-C40C66FF867C}">
                  <a14:compatExt spid="_x0000_s20534"/>
                </a:ext>
                <a:ext uri="{FF2B5EF4-FFF2-40B4-BE49-F238E27FC236}">
                  <a16:creationId xmlns:a16="http://schemas.microsoft.com/office/drawing/2014/main" id="{00000000-0008-0000-0800-000036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Leadership</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3284220</xdr:colOff>
          <xdr:row>236</xdr:row>
          <xdr:rowOff>121920</xdr:rowOff>
        </xdr:from>
        <xdr:to>
          <xdr:col>3</xdr:col>
          <xdr:colOff>38100</xdr:colOff>
          <xdr:row>238</xdr:row>
          <xdr:rowOff>97155</xdr:rowOff>
        </xdr:to>
        <xdr:sp macro="" textlink="">
          <xdr:nvSpPr>
            <xdr:cNvPr id="20535" name="Check Box 55" hidden="1">
              <a:extLst>
                <a:ext uri="{63B3BB69-23CF-44E3-9099-C40C66FF867C}">
                  <a14:compatExt spid="_x0000_s20535"/>
                </a:ext>
                <a:ext uri="{FF2B5EF4-FFF2-40B4-BE49-F238E27FC236}">
                  <a16:creationId xmlns:a16="http://schemas.microsoft.com/office/drawing/2014/main" id="{00000000-0008-0000-0800-000037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Religious affiliation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3284220</xdr:colOff>
          <xdr:row>238</xdr:row>
          <xdr:rowOff>83820</xdr:rowOff>
        </xdr:from>
        <xdr:to>
          <xdr:col>3</xdr:col>
          <xdr:colOff>739140</xdr:colOff>
          <xdr:row>240</xdr:row>
          <xdr:rowOff>59055</xdr:rowOff>
        </xdr:to>
        <xdr:sp macro="" textlink="">
          <xdr:nvSpPr>
            <xdr:cNvPr id="20536" name="Check Box 56" hidden="1">
              <a:extLst>
                <a:ext uri="{63B3BB69-23CF-44E3-9099-C40C66FF867C}">
                  <a14:compatExt spid="_x0000_s20536"/>
                </a:ext>
                <a:ext uri="{FF2B5EF4-FFF2-40B4-BE49-F238E27FC236}">
                  <a16:creationId xmlns:a16="http://schemas.microsoft.com/office/drawing/2014/main" id="{00000000-0008-0000-0800-000038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State/district residency</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1493520</xdr:colOff>
          <xdr:row>240</xdr:row>
          <xdr:rowOff>106680</xdr:rowOff>
        </xdr:from>
        <xdr:to>
          <xdr:col>1</xdr:col>
          <xdr:colOff>3028950</xdr:colOff>
          <xdr:row>242</xdr:row>
          <xdr:rowOff>76200</xdr:rowOff>
        </xdr:to>
        <xdr:sp macro="" textlink="">
          <xdr:nvSpPr>
            <xdr:cNvPr id="20537" name="Check Box 57" hidden="1">
              <a:extLst>
                <a:ext uri="{63B3BB69-23CF-44E3-9099-C40C66FF867C}">
                  <a14:compatExt spid="_x0000_s20537"/>
                </a:ext>
                <a:ext uri="{FF2B5EF4-FFF2-40B4-BE49-F238E27FC236}">
                  <a16:creationId xmlns:a16="http://schemas.microsoft.com/office/drawing/2014/main" id="{00000000-0008-0000-0800-000039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Minority status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3284220</xdr:colOff>
          <xdr:row>234</xdr:row>
          <xdr:rowOff>114300</xdr:rowOff>
        </xdr:from>
        <xdr:to>
          <xdr:col>3</xdr:col>
          <xdr:colOff>53340</xdr:colOff>
          <xdr:row>236</xdr:row>
          <xdr:rowOff>95250</xdr:rowOff>
        </xdr:to>
        <xdr:sp macro="" textlink="">
          <xdr:nvSpPr>
            <xdr:cNvPr id="20538" name="Check Box 58" hidden="1">
              <a:extLst>
                <a:ext uri="{63B3BB69-23CF-44E3-9099-C40C66FF867C}">
                  <a14:compatExt spid="_x0000_s20538"/>
                </a:ext>
                <a:ext uri="{FF2B5EF4-FFF2-40B4-BE49-F238E27FC236}">
                  <a16:creationId xmlns:a16="http://schemas.microsoft.com/office/drawing/2014/main" id="{00000000-0008-0000-0800-00003A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Music/drama</a:t>
              </a:r>
            </a:p>
          </xdr:txBody>
        </xdr:sp>
        <xdr:clientData fLocksWithSheet="0"/>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collegesurvey@collegeboard.org"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s://surveys.nces.ed.gov/ipeds/public/glossary" TargetMode="Externa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3.xml"/><Relationship Id="rId13" Type="http://schemas.openxmlformats.org/officeDocument/2006/relationships/ctrlProp" Target="../ctrlProps/ctrlProp8.xml"/><Relationship Id="rId3" Type="http://schemas.openxmlformats.org/officeDocument/2006/relationships/printerSettings" Target="../printerSettings/printerSettings2.bin"/><Relationship Id="rId7" Type="http://schemas.openxmlformats.org/officeDocument/2006/relationships/ctrlProp" Target="../ctrlProps/ctrlProp2.xml"/><Relationship Id="rId12" Type="http://schemas.openxmlformats.org/officeDocument/2006/relationships/ctrlProp" Target="../ctrlProps/ctrlProp7.xml"/><Relationship Id="rId17" Type="http://schemas.openxmlformats.org/officeDocument/2006/relationships/ctrlProp" Target="../ctrlProps/ctrlProp12.xml"/><Relationship Id="rId2" Type="http://schemas.openxmlformats.org/officeDocument/2006/relationships/hyperlink" Target="http://www.fullerton.edu/data/institutionresearch/facts" TargetMode="External"/><Relationship Id="rId16" Type="http://schemas.openxmlformats.org/officeDocument/2006/relationships/ctrlProp" Target="../ctrlProps/ctrlProp11.xml"/><Relationship Id="rId1" Type="http://schemas.openxmlformats.org/officeDocument/2006/relationships/hyperlink" Target="mailto:data@fullerton.edu" TargetMode="External"/><Relationship Id="rId6" Type="http://schemas.openxmlformats.org/officeDocument/2006/relationships/ctrlProp" Target="../ctrlProps/ctrlProp1.xml"/><Relationship Id="rId11" Type="http://schemas.openxmlformats.org/officeDocument/2006/relationships/ctrlProp" Target="../ctrlProps/ctrlProp6.xml"/><Relationship Id="rId5" Type="http://schemas.openxmlformats.org/officeDocument/2006/relationships/vmlDrawing" Target="../drawings/vmlDrawing1.vml"/><Relationship Id="rId15" Type="http://schemas.openxmlformats.org/officeDocument/2006/relationships/ctrlProp" Target="../ctrlProps/ctrlProp10.xml"/><Relationship Id="rId10" Type="http://schemas.openxmlformats.org/officeDocument/2006/relationships/ctrlProp" Target="../ctrlProps/ctrlProp5.xml"/><Relationship Id="rId4" Type="http://schemas.openxmlformats.org/officeDocument/2006/relationships/drawing" Target="../drawings/drawing1.xml"/><Relationship Id="rId9" Type="http://schemas.openxmlformats.org/officeDocument/2006/relationships/ctrlProp" Target="../ctrlProps/ctrlProp4.xml"/><Relationship Id="rId14" Type="http://schemas.openxmlformats.org/officeDocument/2006/relationships/ctrlProp" Target="../ctrlProps/ctrlProp9.xm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nces.ed.gov/ipeds/use-the-data/survey-components/9/graduation-rates" TargetMode="External"/><Relationship Id="rId1" Type="http://schemas.openxmlformats.org/officeDocument/2006/relationships/hyperlink" Target="https://nces.ed.gov/ipeds/pdf/Reporting_Study_Abroad%20Students_5.31.17.pdf" TargetMode="External"/></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17.xml"/><Relationship Id="rId3" Type="http://schemas.openxmlformats.org/officeDocument/2006/relationships/vmlDrawing" Target="../drawings/vmlDrawing2.vml"/><Relationship Id="rId7" Type="http://schemas.openxmlformats.org/officeDocument/2006/relationships/ctrlProp" Target="../ctrlProps/ctrlProp16.xml"/><Relationship Id="rId2" Type="http://schemas.openxmlformats.org/officeDocument/2006/relationships/drawing" Target="../drawings/drawing2.xml"/><Relationship Id="rId1" Type="http://schemas.openxmlformats.org/officeDocument/2006/relationships/printerSettings" Target="../printerSettings/printerSettings4.bin"/><Relationship Id="rId6" Type="http://schemas.openxmlformats.org/officeDocument/2006/relationships/ctrlProp" Target="../ctrlProps/ctrlProp15.xml"/><Relationship Id="rId5" Type="http://schemas.openxmlformats.org/officeDocument/2006/relationships/ctrlProp" Target="../ctrlProps/ctrlProp14.xml"/><Relationship Id="rId4" Type="http://schemas.openxmlformats.org/officeDocument/2006/relationships/ctrlProp" Target="../ctrlProps/ctrlProp13.xml"/><Relationship Id="rId9" Type="http://schemas.openxmlformats.org/officeDocument/2006/relationships/ctrlProp" Target="../ctrlProps/ctrlProp18.xml"/></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22.xml"/><Relationship Id="rId13" Type="http://schemas.openxmlformats.org/officeDocument/2006/relationships/ctrlProp" Target="../ctrlProps/ctrlProp27.xml"/><Relationship Id="rId3" Type="http://schemas.openxmlformats.org/officeDocument/2006/relationships/drawing" Target="../drawings/drawing3.xml"/><Relationship Id="rId7" Type="http://schemas.openxmlformats.org/officeDocument/2006/relationships/ctrlProp" Target="../ctrlProps/ctrlProp21.xml"/><Relationship Id="rId12" Type="http://schemas.openxmlformats.org/officeDocument/2006/relationships/ctrlProp" Target="../ctrlProps/ctrlProp26.xml"/><Relationship Id="rId2" Type="http://schemas.openxmlformats.org/officeDocument/2006/relationships/printerSettings" Target="../printerSettings/printerSettings5.bin"/><Relationship Id="rId1" Type="http://schemas.openxmlformats.org/officeDocument/2006/relationships/hyperlink" Target="https://www.fullerton.edu/veterans/future-students/" TargetMode="External"/><Relationship Id="rId6" Type="http://schemas.openxmlformats.org/officeDocument/2006/relationships/ctrlProp" Target="../ctrlProps/ctrlProp20.xml"/><Relationship Id="rId11" Type="http://schemas.openxmlformats.org/officeDocument/2006/relationships/ctrlProp" Target="../ctrlProps/ctrlProp25.xml"/><Relationship Id="rId5" Type="http://schemas.openxmlformats.org/officeDocument/2006/relationships/ctrlProp" Target="../ctrlProps/ctrlProp19.xml"/><Relationship Id="rId15" Type="http://schemas.openxmlformats.org/officeDocument/2006/relationships/ctrlProp" Target="../ctrlProps/ctrlProp29.xml"/><Relationship Id="rId10" Type="http://schemas.openxmlformats.org/officeDocument/2006/relationships/ctrlProp" Target="../ctrlProps/ctrlProp24.xml"/><Relationship Id="rId4" Type="http://schemas.openxmlformats.org/officeDocument/2006/relationships/vmlDrawing" Target="../drawings/vmlDrawing3.vml"/><Relationship Id="rId9" Type="http://schemas.openxmlformats.org/officeDocument/2006/relationships/ctrlProp" Target="../ctrlProps/ctrlProp23.xml"/><Relationship Id="rId14" Type="http://schemas.openxmlformats.org/officeDocument/2006/relationships/ctrlProp" Target="../ctrlProps/ctrlProp28.xml"/></Relationships>
</file>

<file path=xl/worksheets/_rels/sheet6.xml.rels><?xml version="1.0" encoding="UTF-8" standalone="yes"?>
<Relationships xmlns="http://schemas.openxmlformats.org/package/2006/relationships"><Relationship Id="rId13" Type="http://schemas.openxmlformats.org/officeDocument/2006/relationships/ctrlProp" Target="../ctrlProps/ctrlProp39.xml"/><Relationship Id="rId18" Type="http://schemas.openxmlformats.org/officeDocument/2006/relationships/ctrlProp" Target="../ctrlProps/ctrlProp44.xml"/><Relationship Id="rId26" Type="http://schemas.openxmlformats.org/officeDocument/2006/relationships/ctrlProp" Target="../ctrlProps/ctrlProp52.xml"/><Relationship Id="rId3" Type="http://schemas.openxmlformats.org/officeDocument/2006/relationships/vmlDrawing" Target="../drawings/vmlDrawing4.vml"/><Relationship Id="rId21" Type="http://schemas.openxmlformats.org/officeDocument/2006/relationships/ctrlProp" Target="../ctrlProps/ctrlProp47.xml"/><Relationship Id="rId34" Type="http://schemas.openxmlformats.org/officeDocument/2006/relationships/ctrlProp" Target="../ctrlProps/ctrlProp60.xml"/><Relationship Id="rId7" Type="http://schemas.openxmlformats.org/officeDocument/2006/relationships/ctrlProp" Target="../ctrlProps/ctrlProp33.xml"/><Relationship Id="rId12" Type="http://schemas.openxmlformats.org/officeDocument/2006/relationships/ctrlProp" Target="../ctrlProps/ctrlProp38.xml"/><Relationship Id="rId17" Type="http://schemas.openxmlformats.org/officeDocument/2006/relationships/ctrlProp" Target="../ctrlProps/ctrlProp43.xml"/><Relationship Id="rId25" Type="http://schemas.openxmlformats.org/officeDocument/2006/relationships/ctrlProp" Target="../ctrlProps/ctrlProp51.xml"/><Relationship Id="rId33" Type="http://schemas.openxmlformats.org/officeDocument/2006/relationships/ctrlProp" Target="../ctrlProps/ctrlProp59.xml"/><Relationship Id="rId2" Type="http://schemas.openxmlformats.org/officeDocument/2006/relationships/drawing" Target="../drawings/drawing4.xml"/><Relationship Id="rId16" Type="http://schemas.openxmlformats.org/officeDocument/2006/relationships/ctrlProp" Target="../ctrlProps/ctrlProp42.xml"/><Relationship Id="rId20" Type="http://schemas.openxmlformats.org/officeDocument/2006/relationships/ctrlProp" Target="../ctrlProps/ctrlProp46.xml"/><Relationship Id="rId29" Type="http://schemas.openxmlformats.org/officeDocument/2006/relationships/ctrlProp" Target="../ctrlProps/ctrlProp55.xml"/><Relationship Id="rId1" Type="http://schemas.openxmlformats.org/officeDocument/2006/relationships/printerSettings" Target="../printerSettings/printerSettings6.bin"/><Relationship Id="rId6" Type="http://schemas.openxmlformats.org/officeDocument/2006/relationships/ctrlProp" Target="../ctrlProps/ctrlProp32.xml"/><Relationship Id="rId11" Type="http://schemas.openxmlformats.org/officeDocument/2006/relationships/ctrlProp" Target="../ctrlProps/ctrlProp37.xml"/><Relationship Id="rId24" Type="http://schemas.openxmlformats.org/officeDocument/2006/relationships/ctrlProp" Target="../ctrlProps/ctrlProp50.xml"/><Relationship Id="rId32" Type="http://schemas.openxmlformats.org/officeDocument/2006/relationships/ctrlProp" Target="../ctrlProps/ctrlProp58.xml"/><Relationship Id="rId5" Type="http://schemas.openxmlformats.org/officeDocument/2006/relationships/ctrlProp" Target="../ctrlProps/ctrlProp31.xml"/><Relationship Id="rId15" Type="http://schemas.openxmlformats.org/officeDocument/2006/relationships/ctrlProp" Target="../ctrlProps/ctrlProp41.xml"/><Relationship Id="rId23" Type="http://schemas.openxmlformats.org/officeDocument/2006/relationships/ctrlProp" Target="../ctrlProps/ctrlProp49.xml"/><Relationship Id="rId28" Type="http://schemas.openxmlformats.org/officeDocument/2006/relationships/ctrlProp" Target="../ctrlProps/ctrlProp54.xml"/><Relationship Id="rId10" Type="http://schemas.openxmlformats.org/officeDocument/2006/relationships/ctrlProp" Target="../ctrlProps/ctrlProp36.xml"/><Relationship Id="rId19" Type="http://schemas.openxmlformats.org/officeDocument/2006/relationships/ctrlProp" Target="../ctrlProps/ctrlProp45.xml"/><Relationship Id="rId31" Type="http://schemas.openxmlformats.org/officeDocument/2006/relationships/ctrlProp" Target="../ctrlProps/ctrlProp57.xml"/><Relationship Id="rId4" Type="http://schemas.openxmlformats.org/officeDocument/2006/relationships/ctrlProp" Target="../ctrlProps/ctrlProp30.xml"/><Relationship Id="rId9" Type="http://schemas.openxmlformats.org/officeDocument/2006/relationships/ctrlProp" Target="../ctrlProps/ctrlProp35.xml"/><Relationship Id="rId14" Type="http://schemas.openxmlformats.org/officeDocument/2006/relationships/ctrlProp" Target="../ctrlProps/ctrlProp40.xml"/><Relationship Id="rId22" Type="http://schemas.openxmlformats.org/officeDocument/2006/relationships/ctrlProp" Target="../ctrlProps/ctrlProp48.xml"/><Relationship Id="rId27" Type="http://schemas.openxmlformats.org/officeDocument/2006/relationships/ctrlProp" Target="../ctrlProps/ctrlProp53.xml"/><Relationship Id="rId30" Type="http://schemas.openxmlformats.org/officeDocument/2006/relationships/ctrlProp" Target="../ctrlProps/ctrlProp56.xml"/><Relationship Id="rId35" Type="http://schemas.openxmlformats.org/officeDocument/2006/relationships/ctrlProp" Target="../ctrlProps/ctrlProp61.xml"/><Relationship Id="rId8" Type="http://schemas.openxmlformats.org/officeDocument/2006/relationships/ctrlProp" Target="../ctrlProps/ctrlProp34.xml"/></Relationships>
</file>

<file path=xl/worksheets/_rels/sheet7.xml.rels><?xml version="1.0" encoding="UTF-8" standalone="yes"?>
<Relationships xmlns="http://schemas.openxmlformats.org/package/2006/relationships"><Relationship Id="rId13" Type="http://schemas.openxmlformats.org/officeDocument/2006/relationships/ctrlProp" Target="../ctrlProps/ctrlProp71.xml"/><Relationship Id="rId18" Type="http://schemas.openxmlformats.org/officeDocument/2006/relationships/ctrlProp" Target="../ctrlProps/ctrlProp76.xml"/><Relationship Id="rId26" Type="http://schemas.openxmlformats.org/officeDocument/2006/relationships/ctrlProp" Target="../ctrlProps/ctrlProp84.xml"/><Relationship Id="rId39" Type="http://schemas.openxmlformats.org/officeDocument/2006/relationships/ctrlProp" Target="../ctrlProps/ctrlProp97.xml"/><Relationship Id="rId21" Type="http://schemas.openxmlformats.org/officeDocument/2006/relationships/ctrlProp" Target="../ctrlProps/ctrlProp79.xml"/><Relationship Id="rId34" Type="http://schemas.openxmlformats.org/officeDocument/2006/relationships/ctrlProp" Target="../ctrlProps/ctrlProp92.xml"/><Relationship Id="rId42" Type="http://schemas.openxmlformats.org/officeDocument/2006/relationships/ctrlProp" Target="../ctrlProps/ctrlProp100.xml"/><Relationship Id="rId7" Type="http://schemas.openxmlformats.org/officeDocument/2006/relationships/ctrlProp" Target="../ctrlProps/ctrlProp65.xml"/><Relationship Id="rId2" Type="http://schemas.openxmlformats.org/officeDocument/2006/relationships/drawing" Target="../drawings/drawing5.xml"/><Relationship Id="rId16" Type="http://schemas.openxmlformats.org/officeDocument/2006/relationships/ctrlProp" Target="../ctrlProps/ctrlProp74.xml"/><Relationship Id="rId20" Type="http://schemas.openxmlformats.org/officeDocument/2006/relationships/ctrlProp" Target="../ctrlProps/ctrlProp78.xml"/><Relationship Id="rId29" Type="http://schemas.openxmlformats.org/officeDocument/2006/relationships/ctrlProp" Target="../ctrlProps/ctrlProp87.xml"/><Relationship Id="rId41" Type="http://schemas.openxmlformats.org/officeDocument/2006/relationships/ctrlProp" Target="../ctrlProps/ctrlProp99.xml"/><Relationship Id="rId1" Type="http://schemas.openxmlformats.org/officeDocument/2006/relationships/printerSettings" Target="../printerSettings/printerSettings7.bin"/><Relationship Id="rId6" Type="http://schemas.openxmlformats.org/officeDocument/2006/relationships/ctrlProp" Target="../ctrlProps/ctrlProp64.xml"/><Relationship Id="rId11" Type="http://schemas.openxmlformats.org/officeDocument/2006/relationships/ctrlProp" Target="../ctrlProps/ctrlProp69.xml"/><Relationship Id="rId24" Type="http://schemas.openxmlformats.org/officeDocument/2006/relationships/ctrlProp" Target="../ctrlProps/ctrlProp82.xml"/><Relationship Id="rId32" Type="http://schemas.openxmlformats.org/officeDocument/2006/relationships/ctrlProp" Target="../ctrlProps/ctrlProp90.xml"/><Relationship Id="rId37" Type="http://schemas.openxmlformats.org/officeDocument/2006/relationships/ctrlProp" Target="../ctrlProps/ctrlProp95.xml"/><Relationship Id="rId40" Type="http://schemas.openxmlformats.org/officeDocument/2006/relationships/ctrlProp" Target="../ctrlProps/ctrlProp98.xml"/><Relationship Id="rId5" Type="http://schemas.openxmlformats.org/officeDocument/2006/relationships/ctrlProp" Target="../ctrlProps/ctrlProp63.xml"/><Relationship Id="rId15" Type="http://schemas.openxmlformats.org/officeDocument/2006/relationships/ctrlProp" Target="../ctrlProps/ctrlProp73.xml"/><Relationship Id="rId23" Type="http://schemas.openxmlformats.org/officeDocument/2006/relationships/ctrlProp" Target="../ctrlProps/ctrlProp81.xml"/><Relationship Id="rId28" Type="http://schemas.openxmlformats.org/officeDocument/2006/relationships/ctrlProp" Target="../ctrlProps/ctrlProp86.xml"/><Relationship Id="rId36" Type="http://schemas.openxmlformats.org/officeDocument/2006/relationships/ctrlProp" Target="../ctrlProps/ctrlProp94.xml"/><Relationship Id="rId10" Type="http://schemas.openxmlformats.org/officeDocument/2006/relationships/ctrlProp" Target="../ctrlProps/ctrlProp68.xml"/><Relationship Id="rId19" Type="http://schemas.openxmlformats.org/officeDocument/2006/relationships/ctrlProp" Target="../ctrlProps/ctrlProp77.xml"/><Relationship Id="rId31" Type="http://schemas.openxmlformats.org/officeDocument/2006/relationships/ctrlProp" Target="../ctrlProps/ctrlProp89.xml"/><Relationship Id="rId4" Type="http://schemas.openxmlformats.org/officeDocument/2006/relationships/ctrlProp" Target="../ctrlProps/ctrlProp62.xml"/><Relationship Id="rId9" Type="http://schemas.openxmlformats.org/officeDocument/2006/relationships/ctrlProp" Target="../ctrlProps/ctrlProp67.xml"/><Relationship Id="rId14" Type="http://schemas.openxmlformats.org/officeDocument/2006/relationships/ctrlProp" Target="../ctrlProps/ctrlProp72.xml"/><Relationship Id="rId22" Type="http://schemas.openxmlformats.org/officeDocument/2006/relationships/ctrlProp" Target="../ctrlProps/ctrlProp80.xml"/><Relationship Id="rId27" Type="http://schemas.openxmlformats.org/officeDocument/2006/relationships/ctrlProp" Target="../ctrlProps/ctrlProp85.xml"/><Relationship Id="rId30" Type="http://schemas.openxmlformats.org/officeDocument/2006/relationships/ctrlProp" Target="../ctrlProps/ctrlProp88.xml"/><Relationship Id="rId35" Type="http://schemas.openxmlformats.org/officeDocument/2006/relationships/ctrlProp" Target="../ctrlProps/ctrlProp93.xml"/><Relationship Id="rId8" Type="http://schemas.openxmlformats.org/officeDocument/2006/relationships/ctrlProp" Target="../ctrlProps/ctrlProp66.xml"/><Relationship Id="rId3" Type="http://schemas.openxmlformats.org/officeDocument/2006/relationships/vmlDrawing" Target="../drawings/vmlDrawing5.vml"/><Relationship Id="rId12" Type="http://schemas.openxmlformats.org/officeDocument/2006/relationships/ctrlProp" Target="../ctrlProps/ctrlProp70.xml"/><Relationship Id="rId17" Type="http://schemas.openxmlformats.org/officeDocument/2006/relationships/ctrlProp" Target="../ctrlProps/ctrlProp75.xml"/><Relationship Id="rId25" Type="http://schemas.openxmlformats.org/officeDocument/2006/relationships/ctrlProp" Target="../ctrlProps/ctrlProp83.xml"/><Relationship Id="rId33" Type="http://schemas.openxmlformats.org/officeDocument/2006/relationships/ctrlProp" Target="../ctrlProps/ctrlProp91.xml"/><Relationship Id="rId38" Type="http://schemas.openxmlformats.org/officeDocument/2006/relationships/ctrlProp" Target="../ctrlProps/ctrlProp96.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8.bin"/><Relationship Id="rId4" Type="http://schemas.openxmlformats.org/officeDocument/2006/relationships/ctrlProp" Target="../ctrlProps/ctrlProp101.xml"/></Relationships>
</file>

<file path=xl/worksheets/_rels/sheet9.xml.rels><?xml version="1.0" encoding="UTF-8" standalone="yes"?>
<Relationships xmlns="http://schemas.openxmlformats.org/package/2006/relationships"><Relationship Id="rId13" Type="http://schemas.openxmlformats.org/officeDocument/2006/relationships/ctrlProp" Target="../ctrlProps/ctrlProp111.xml"/><Relationship Id="rId18" Type="http://schemas.openxmlformats.org/officeDocument/2006/relationships/ctrlProp" Target="../ctrlProps/ctrlProp116.xml"/><Relationship Id="rId26" Type="http://schemas.openxmlformats.org/officeDocument/2006/relationships/ctrlProp" Target="../ctrlProps/ctrlProp124.xml"/><Relationship Id="rId39" Type="http://schemas.openxmlformats.org/officeDocument/2006/relationships/ctrlProp" Target="../ctrlProps/ctrlProp137.xml"/><Relationship Id="rId21" Type="http://schemas.openxmlformats.org/officeDocument/2006/relationships/ctrlProp" Target="../ctrlProps/ctrlProp119.xml"/><Relationship Id="rId34" Type="http://schemas.openxmlformats.org/officeDocument/2006/relationships/ctrlProp" Target="../ctrlProps/ctrlProp132.xml"/><Relationship Id="rId42" Type="http://schemas.openxmlformats.org/officeDocument/2006/relationships/ctrlProp" Target="../ctrlProps/ctrlProp140.xml"/><Relationship Id="rId47" Type="http://schemas.openxmlformats.org/officeDocument/2006/relationships/ctrlProp" Target="../ctrlProps/ctrlProp145.xml"/><Relationship Id="rId50" Type="http://schemas.openxmlformats.org/officeDocument/2006/relationships/ctrlProp" Target="../ctrlProps/ctrlProp148.xml"/><Relationship Id="rId7" Type="http://schemas.openxmlformats.org/officeDocument/2006/relationships/ctrlProp" Target="../ctrlProps/ctrlProp105.xml"/><Relationship Id="rId2" Type="http://schemas.openxmlformats.org/officeDocument/2006/relationships/drawing" Target="../drawings/drawing7.xml"/><Relationship Id="rId16" Type="http://schemas.openxmlformats.org/officeDocument/2006/relationships/ctrlProp" Target="../ctrlProps/ctrlProp114.xml"/><Relationship Id="rId29" Type="http://schemas.openxmlformats.org/officeDocument/2006/relationships/ctrlProp" Target="../ctrlProps/ctrlProp127.xml"/><Relationship Id="rId11" Type="http://schemas.openxmlformats.org/officeDocument/2006/relationships/ctrlProp" Target="../ctrlProps/ctrlProp109.xml"/><Relationship Id="rId24" Type="http://schemas.openxmlformats.org/officeDocument/2006/relationships/ctrlProp" Target="../ctrlProps/ctrlProp122.xml"/><Relationship Id="rId32" Type="http://schemas.openxmlformats.org/officeDocument/2006/relationships/ctrlProp" Target="../ctrlProps/ctrlProp130.xml"/><Relationship Id="rId37" Type="http://schemas.openxmlformats.org/officeDocument/2006/relationships/ctrlProp" Target="../ctrlProps/ctrlProp135.xml"/><Relationship Id="rId40" Type="http://schemas.openxmlformats.org/officeDocument/2006/relationships/ctrlProp" Target="../ctrlProps/ctrlProp138.xml"/><Relationship Id="rId45" Type="http://schemas.openxmlformats.org/officeDocument/2006/relationships/ctrlProp" Target="../ctrlProps/ctrlProp143.xml"/><Relationship Id="rId53" Type="http://schemas.openxmlformats.org/officeDocument/2006/relationships/ctrlProp" Target="../ctrlProps/ctrlProp151.xml"/><Relationship Id="rId5" Type="http://schemas.openxmlformats.org/officeDocument/2006/relationships/ctrlProp" Target="../ctrlProps/ctrlProp103.xml"/><Relationship Id="rId10" Type="http://schemas.openxmlformats.org/officeDocument/2006/relationships/ctrlProp" Target="../ctrlProps/ctrlProp108.xml"/><Relationship Id="rId19" Type="http://schemas.openxmlformats.org/officeDocument/2006/relationships/ctrlProp" Target="../ctrlProps/ctrlProp117.xml"/><Relationship Id="rId31" Type="http://schemas.openxmlformats.org/officeDocument/2006/relationships/ctrlProp" Target="../ctrlProps/ctrlProp129.xml"/><Relationship Id="rId44" Type="http://schemas.openxmlformats.org/officeDocument/2006/relationships/ctrlProp" Target="../ctrlProps/ctrlProp142.xml"/><Relationship Id="rId52" Type="http://schemas.openxmlformats.org/officeDocument/2006/relationships/ctrlProp" Target="../ctrlProps/ctrlProp150.xml"/><Relationship Id="rId4" Type="http://schemas.openxmlformats.org/officeDocument/2006/relationships/ctrlProp" Target="../ctrlProps/ctrlProp102.xml"/><Relationship Id="rId9" Type="http://schemas.openxmlformats.org/officeDocument/2006/relationships/ctrlProp" Target="../ctrlProps/ctrlProp107.xml"/><Relationship Id="rId14" Type="http://schemas.openxmlformats.org/officeDocument/2006/relationships/ctrlProp" Target="../ctrlProps/ctrlProp112.xml"/><Relationship Id="rId22" Type="http://schemas.openxmlformats.org/officeDocument/2006/relationships/ctrlProp" Target="../ctrlProps/ctrlProp120.xml"/><Relationship Id="rId27" Type="http://schemas.openxmlformats.org/officeDocument/2006/relationships/ctrlProp" Target="../ctrlProps/ctrlProp125.xml"/><Relationship Id="rId30" Type="http://schemas.openxmlformats.org/officeDocument/2006/relationships/ctrlProp" Target="../ctrlProps/ctrlProp128.xml"/><Relationship Id="rId35" Type="http://schemas.openxmlformats.org/officeDocument/2006/relationships/ctrlProp" Target="../ctrlProps/ctrlProp133.xml"/><Relationship Id="rId43" Type="http://schemas.openxmlformats.org/officeDocument/2006/relationships/ctrlProp" Target="../ctrlProps/ctrlProp141.xml"/><Relationship Id="rId48" Type="http://schemas.openxmlformats.org/officeDocument/2006/relationships/ctrlProp" Target="../ctrlProps/ctrlProp146.xml"/><Relationship Id="rId8" Type="http://schemas.openxmlformats.org/officeDocument/2006/relationships/ctrlProp" Target="../ctrlProps/ctrlProp106.xml"/><Relationship Id="rId51" Type="http://schemas.openxmlformats.org/officeDocument/2006/relationships/ctrlProp" Target="../ctrlProps/ctrlProp149.xml"/><Relationship Id="rId3" Type="http://schemas.openxmlformats.org/officeDocument/2006/relationships/vmlDrawing" Target="../drawings/vmlDrawing7.vml"/><Relationship Id="rId12" Type="http://schemas.openxmlformats.org/officeDocument/2006/relationships/ctrlProp" Target="../ctrlProps/ctrlProp110.xml"/><Relationship Id="rId17" Type="http://schemas.openxmlformats.org/officeDocument/2006/relationships/ctrlProp" Target="../ctrlProps/ctrlProp115.xml"/><Relationship Id="rId25" Type="http://schemas.openxmlformats.org/officeDocument/2006/relationships/ctrlProp" Target="../ctrlProps/ctrlProp123.xml"/><Relationship Id="rId33" Type="http://schemas.openxmlformats.org/officeDocument/2006/relationships/ctrlProp" Target="../ctrlProps/ctrlProp131.xml"/><Relationship Id="rId38" Type="http://schemas.openxmlformats.org/officeDocument/2006/relationships/ctrlProp" Target="../ctrlProps/ctrlProp136.xml"/><Relationship Id="rId46" Type="http://schemas.openxmlformats.org/officeDocument/2006/relationships/ctrlProp" Target="../ctrlProps/ctrlProp144.xml"/><Relationship Id="rId20" Type="http://schemas.openxmlformats.org/officeDocument/2006/relationships/ctrlProp" Target="../ctrlProps/ctrlProp118.xml"/><Relationship Id="rId41" Type="http://schemas.openxmlformats.org/officeDocument/2006/relationships/ctrlProp" Target="../ctrlProps/ctrlProp139.xml"/><Relationship Id="rId1" Type="http://schemas.openxmlformats.org/officeDocument/2006/relationships/printerSettings" Target="../printerSettings/printerSettings9.bin"/><Relationship Id="rId6" Type="http://schemas.openxmlformats.org/officeDocument/2006/relationships/ctrlProp" Target="../ctrlProps/ctrlProp104.xml"/><Relationship Id="rId15" Type="http://schemas.openxmlformats.org/officeDocument/2006/relationships/ctrlProp" Target="../ctrlProps/ctrlProp113.xml"/><Relationship Id="rId23" Type="http://schemas.openxmlformats.org/officeDocument/2006/relationships/ctrlProp" Target="../ctrlProps/ctrlProp121.xml"/><Relationship Id="rId28" Type="http://schemas.openxmlformats.org/officeDocument/2006/relationships/ctrlProp" Target="../ctrlProps/ctrlProp126.xml"/><Relationship Id="rId36" Type="http://schemas.openxmlformats.org/officeDocument/2006/relationships/ctrlProp" Target="../ctrlProps/ctrlProp134.xml"/><Relationship Id="rId49" Type="http://schemas.openxmlformats.org/officeDocument/2006/relationships/ctrlProp" Target="../ctrlProps/ctrlProp14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15"/>
  <sheetViews>
    <sheetView showGridLines="0" showRowColHeaders="0" showRuler="0" view="pageLayout" zoomScale="110" zoomScaleNormal="100" zoomScalePageLayoutView="110" workbookViewId="0">
      <selection activeCell="A15" sqref="A15"/>
    </sheetView>
  </sheetViews>
  <sheetFormatPr defaultColWidth="11" defaultRowHeight="15.6"/>
  <cols>
    <col min="1" max="1" width="114.69921875" customWidth="1"/>
  </cols>
  <sheetData>
    <row r="1" spans="1:1">
      <c r="A1" s="2" t="s">
        <v>444</v>
      </c>
    </row>
    <row r="2" spans="1:1">
      <c r="A2" s="2"/>
    </row>
    <row r="3" spans="1:1" ht="62.4">
      <c r="A3" s="64" t="s">
        <v>445</v>
      </c>
    </row>
    <row r="4" spans="1:1" ht="7.05" customHeight="1"/>
    <row r="5" spans="1:1">
      <c r="A5" s="1" t="s">
        <v>446</v>
      </c>
    </row>
    <row r="6" spans="1:1" ht="5.0999999999999996" customHeight="1"/>
    <row r="7" spans="1:1" ht="31.2">
      <c r="A7" s="5" t="s">
        <v>447</v>
      </c>
    </row>
    <row r="8" spans="1:1" ht="6" customHeight="1"/>
    <row r="9" spans="1:1">
      <c r="A9" t="s">
        <v>448</v>
      </c>
    </row>
    <row r="10" spans="1:1" ht="7.05" customHeight="1"/>
    <row r="11" spans="1:1" ht="31.2">
      <c r="A11" s="46" t="s">
        <v>1368</v>
      </c>
    </row>
    <row r="12" spans="1:1" ht="6" customHeight="1"/>
    <row r="13" spans="1:1">
      <c r="A13" s="7"/>
    </row>
    <row r="14" spans="1:1">
      <c r="A14" s="1" t="s">
        <v>1367</v>
      </c>
    </row>
    <row r="15" spans="1:1">
      <c r="A15" s="32" t="s">
        <v>1363</v>
      </c>
    </row>
  </sheetData>
  <hyperlinks>
    <hyperlink ref="A15" r:id="rId1" xr:uid="{00000000-0004-0000-0000-000000000000}"/>
  </hyperlinks>
  <pageMargins left="0.25" right="0.25" top="0.75" bottom="0.75" header="0.3" footer="0.3"/>
  <pageSetup orientation="landscape" r:id="rId2"/>
  <headerFooter>
    <oddHeader xml:space="preserve">&amp;L  &amp;C  &amp;R   </oddHeader>
    <oddFooter xml:space="preserve">&amp;L   &amp;C   &amp;R   </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61"/>
  <sheetViews>
    <sheetView showGridLines="0" showRuler="0" topLeftCell="A37" zoomScaleNormal="100" zoomScaleSheetLayoutView="100" zoomScalePageLayoutView="115" workbookViewId="0">
      <selection activeCell="C11" sqref="C11:D11"/>
    </sheetView>
  </sheetViews>
  <sheetFormatPr defaultColWidth="11" defaultRowHeight="15.6"/>
  <cols>
    <col min="1" max="1" width="3" style="4" customWidth="1"/>
    <col min="2" max="2" width="67" style="4" customWidth="1"/>
    <col min="3" max="16384" width="11" style="4"/>
  </cols>
  <sheetData>
    <row r="1" spans="1:6" ht="19.2" customHeight="1">
      <c r="A1" s="264" t="s">
        <v>1099</v>
      </c>
      <c r="B1" s="264"/>
      <c r="C1" s="264"/>
      <c r="D1" s="264"/>
      <c r="E1" s="264"/>
      <c r="F1" s="264"/>
    </row>
    <row r="2" spans="1:6" ht="18">
      <c r="A2" s="72" t="s">
        <v>1100</v>
      </c>
    </row>
    <row r="3" spans="1:6" ht="117" customHeight="1">
      <c r="A3" s="263" t="s">
        <v>1101</v>
      </c>
      <c r="B3" s="263"/>
      <c r="C3" s="263"/>
      <c r="D3" s="263"/>
      <c r="E3" s="263"/>
      <c r="F3" s="263"/>
    </row>
    <row r="4" spans="1:6">
      <c r="B4" s="3"/>
      <c r="C4" s="311" t="s">
        <v>1102</v>
      </c>
      <c r="D4" s="311"/>
      <c r="E4" s="311" t="s">
        <v>1103</v>
      </c>
      <c r="F4" s="311"/>
    </row>
    <row r="5" spans="1:6" ht="59.1" customHeight="1">
      <c r="B5" s="113" t="s">
        <v>1104</v>
      </c>
      <c r="C5" s="310" t="s">
        <v>1105</v>
      </c>
      <c r="D5" s="310"/>
      <c r="E5" s="310" t="s">
        <v>1106</v>
      </c>
      <c r="F5" s="310"/>
    </row>
    <row r="6" spans="1:6" ht="46.8">
      <c r="B6" s="40" t="s">
        <v>1107</v>
      </c>
      <c r="C6" s="310" t="s">
        <v>1105</v>
      </c>
      <c r="D6" s="310"/>
      <c r="E6" s="310" t="s">
        <v>1106</v>
      </c>
      <c r="F6" s="310"/>
    </row>
    <row r="7" spans="1:6" ht="31.2">
      <c r="B7" s="40" t="s">
        <v>1108</v>
      </c>
      <c r="C7" s="310" t="s">
        <v>1105</v>
      </c>
      <c r="D7" s="310"/>
      <c r="E7" s="310" t="s">
        <v>1109</v>
      </c>
      <c r="F7" s="310"/>
    </row>
    <row r="8" spans="1:6" ht="46.8">
      <c r="B8" s="40" t="s">
        <v>1110</v>
      </c>
      <c r="C8" s="310" t="s">
        <v>1105</v>
      </c>
      <c r="D8" s="310"/>
      <c r="E8" s="310" t="s">
        <v>1105</v>
      </c>
      <c r="F8" s="310"/>
    </row>
    <row r="9" spans="1:6">
      <c r="B9" s="40" t="s">
        <v>1111</v>
      </c>
      <c r="C9" s="310" t="s">
        <v>1112</v>
      </c>
      <c r="D9" s="310"/>
      <c r="E9" s="310" t="s">
        <v>1105</v>
      </c>
      <c r="F9" s="310"/>
    </row>
    <row r="10" spans="1:6">
      <c r="B10" s="40" t="s">
        <v>1113</v>
      </c>
      <c r="C10" s="310" t="s">
        <v>1105</v>
      </c>
      <c r="D10" s="310"/>
      <c r="E10" s="310" t="s">
        <v>1105</v>
      </c>
      <c r="F10" s="310"/>
    </row>
    <row r="11" spans="1:6">
      <c r="B11" s="40" t="s">
        <v>1114</v>
      </c>
      <c r="C11" s="310" t="s">
        <v>1105</v>
      </c>
      <c r="D11" s="310"/>
      <c r="E11" s="312" t="s">
        <v>1112</v>
      </c>
      <c r="F11" s="312"/>
    </row>
    <row r="12" spans="1:6" ht="108" customHeight="1">
      <c r="A12" s="313" t="s">
        <v>1115</v>
      </c>
      <c r="B12" s="314"/>
      <c r="C12" s="314"/>
      <c r="D12" s="314"/>
      <c r="E12" s="314"/>
      <c r="F12" s="314"/>
    </row>
    <row r="13" spans="1:6" ht="176.1" customHeight="1">
      <c r="A13" s="315" t="s">
        <v>1116</v>
      </c>
      <c r="B13" s="315"/>
      <c r="C13" s="315"/>
      <c r="D13" s="315"/>
      <c r="E13" s="315"/>
      <c r="F13" s="315"/>
    </row>
    <row r="14" spans="1:6">
      <c r="B14" s="3"/>
      <c r="C14" s="8" t="s">
        <v>1102</v>
      </c>
      <c r="D14" s="8" t="s">
        <v>1103</v>
      </c>
      <c r="E14" s="8" t="s">
        <v>552</v>
      </c>
    </row>
    <row r="15" spans="1:6" ht="26.1" customHeight="1">
      <c r="B15" s="198" t="s">
        <v>1117</v>
      </c>
      <c r="C15" s="13">
        <v>1054</v>
      </c>
      <c r="D15" s="13">
        <v>1149</v>
      </c>
      <c r="E15" s="13">
        <v>2203</v>
      </c>
    </row>
    <row r="16" spans="1:6" ht="29.1" customHeight="1">
      <c r="B16" s="198" t="s">
        <v>1118</v>
      </c>
      <c r="C16" s="13">
        <v>419</v>
      </c>
      <c r="D16" s="13">
        <v>457</v>
      </c>
      <c r="E16" s="13">
        <v>876</v>
      </c>
    </row>
    <row r="17" spans="1:6" ht="27" customHeight="1">
      <c r="B17" s="198" t="s">
        <v>1119</v>
      </c>
      <c r="C17" s="13">
        <v>554</v>
      </c>
      <c r="D17" s="13">
        <v>630</v>
      </c>
      <c r="E17" s="13">
        <v>1184</v>
      </c>
    </row>
    <row r="18" spans="1:6" ht="24" customHeight="1">
      <c r="B18" s="198" t="s">
        <v>1120</v>
      </c>
      <c r="C18" s="13">
        <v>500</v>
      </c>
      <c r="D18" s="13">
        <v>519</v>
      </c>
      <c r="E18" s="13">
        <v>1019</v>
      </c>
    </row>
    <row r="19" spans="1:6" ht="33.75" customHeight="1">
      <c r="B19" s="198" t="s">
        <v>1121</v>
      </c>
      <c r="C19" s="13">
        <v>30</v>
      </c>
      <c r="D19" s="13">
        <v>6</v>
      </c>
      <c r="E19" s="13">
        <v>36</v>
      </c>
    </row>
    <row r="20" spans="1:6" ht="33.75" customHeight="1">
      <c r="B20" s="198" t="s">
        <v>1122</v>
      </c>
      <c r="C20" s="13">
        <v>861</v>
      </c>
      <c r="D20" s="13">
        <v>409</v>
      </c>
      <c r="E20" s="13">
        <v>1270</v>
      </c>
    </row>
    <row r="21" spans="1:6" ht="33.75" customHeight="1">
      <c r="B21" s="113" t="s">
        <v>1123</v>
      </c>
      <c r="C21" s="13">
        <v>167</v>
      </c>
      <c r="D21" s="13">
        <v>633</v>
      </c>
      <c r="E21" s="13">
        <v>800</v>
      </c>
    </row>
    <row r="22" spans="1:6" ht="33.75" customHeight="1">
      <c r="B22" s="198" t="s">
        <v>1124</v>
      </c>
      <c r="C22" s="13">
        <v>24</v>
      </c>
      <c r="D22" s="13">
        <v>84</v>
      </c>
      <c r="E22" s="13">
        <v>108</v>
      </c>
    </row>
    <row r="23" spans="1:6" ht="33.75" customHeight="1">
      <c r="B23" s="198" t="s">
        <v>1125</v>
      </c>
      <c r="C23" s="13">
        <v>2</v>
      </c>
      <c r="D23" s="13">
        <v>23</v>
      </c>
      <c r="E23" s="13">
        <v>25</v>
      </c>
    </row>
    <row r="24" spans="1:6" ht="33.75" customHeight="1">
      <c r="B24" s="199" t="s">
        <v>1126</v>
      </c>
      <c r="C24" s="13">
        <v>0</v>
      </c>
      <c r="D24" s="13">
        <v>0</v>
      </c>
      <c r="E24" s="13">
        <v>0</v>
      </c>
    </row>
    <row r="25" spans="1:6">
      <c r="B25" s="200" t="s">
        <v>1127</v>
      </c>
    </row>
    <row r="27" spans="1:6" ht="27" customHeight="1">
      <c r="A27" s="201" t="s">
        <v>1128</v>
      </c>
    </row>
    <row r="28" spans="1:6" ht="102.9" customHeight="1">
      <c r="A28" s="261" t="s">
        <v>1129</v>
      </c>
      <c r="B28" s="261"/>
      <c r="C28" s="261"/>
      <c r="D28" s="261"/>
      <c r="E28" s="261"/>
      <c r="F28" s="261"/>
    </row>
    <row r="30" spans="1:6">
      <c r="B30" s="107" t="s">
        <v>1130</v>
      </c>
      <c r="C30" s="214">
        <v>24</v>
      </c>
      <c r="D30" s="215" t="s">
        <v>1131</v>
      </c>
      <c r="E30" s="215">
        <v>1</v>
      </c>
    </row>
    <row r="31" spans="1:6">
      <c r="C31" s="217"/>
      <c r="D31" s="218"/>
      <c r="E31" s="218"/>
    </row>
    <row r="32" spans="1:6">
      <c r="B32" s="107" t="s">
        <v>1132</v>
      </c>
      <c r="C32" s="216">
        <v>35300</v>
      </c>
      <c r="D32" s="218"/>
      <c r="E32" s="218"/>
    </row>
    <row r="33" spans="1:6">
      <c r="C33" s="217"/>
      <c r="D33" s="218"/>
      <c r="E33" s="218"/>
    </row>
    <row r="34" spans="1:6">
      <c r="B34" s="107" t="s">
        <v>1133</v>
      </c>
      <c r="C34" s="214">
        <v>1437</v>
      </c>
      <c r="D34" s="218"/>
      <c r="E34" s="218"/>
    </row>
    <row r="35" spans="1:6">
      <c r="B35" s="69"/>
    </row>
    <row r="36" spans="1:6" ht="18">
      <c r="A36" s="201" t="s">
        <v>1134</v>
      </c>
    </row>
    <row r="37" spans="1:6" ht="251.1" customHeight="1">
      <c r="A37" s="261" t="s">
        <v>1135</v>
      </c>
      <c r="B37" s="261"/>
      <c r="C37" s="261"/>
      <c r="D37" s="261"/>
      <c r="E37" s="261"/>
      <c r="F37" s="261"/>
    </row>
    <row r="38" spans="1:6" ht="68.099999999999994" customHeight="1">
      <c r="A38" s="261" t="s">
        <v>1136</v>
      </c>
      <c r="B38" s="261"/>
      <c r="C38" s="261"/>
      <c r="D38" s="261"/>
      <c r="E38" s="261"/>
      <c r="F38" s="261"/>
    </row>
    <row r="39" spans="1:6" ht="36" customHeight="1">
      <c r="A39" s="316" t="s">
        <v>1137</v>
      </c>
      <c r="B39" s="316"/>
      <c r="C39" s="92" t="s">
        <v>1138</v>
      </c>
      <c r="E39" s="92" t="s">
        <v>1139</v>
      </c>
    </row>
    <row r="40" spans="1:6">
      <c r="B40" s="202" t="s">
        <v>1140</v>
      </c>
      <c r="C40" s="219">
        <v>210</v>
      </c>
      <c r="E40" s="13"/>
    </row>
    <row r="41" spans="1:6">
      <c r="B41" s="202" t="s">
        <v>1141</v>
      </c>
      <c r="C41" s="219">
        <v>616</v>
      </c>
      <c r="E41" s="13"/>
    </row>
    <row r="42" spans="1:6">
      <c r="B42" s="202" t="s">
        <v>1142</v>
      </c>
      <c r="C42" s="219">
        <v>1073</v>
      </c>
      <c r="E42" s="13"/>
    </row>
    <row r="43" spans="1:6">
      <c r="B43" s="202" t="s">
        <v>1143</v>
      </c>
      <c r="C43" s="219">
        <v>1021</v>
      </c>
      <c r="E43" s="13"/>
    </row>
    <row r="44" spans="1:6">
      <c r="B44" s="202" t="s">
        <v>1144</v>
      </c>
      <c r="C44" s="219">
        <v>512</v>
      </c>
      <c r="E44" s="13"/>
    </row>
    <row r="45" spans="1:6">
      <c r="B45" s="202" t="s">
        <v>1145</v>
      </c>
      <c r="C45" s="219">
        <v>127</v>
      </c>
      <c r="E45" s="13"/>
    </row>
    <row r="46" spans="1:6">
      <c r="B46" s="202" t="s">
        <v>1146</v>
      </c>
      <c r="C46" s="219">
        <v>72</v>
      </c>
      <c r="E46" s="13"/>
    </row>
    <row r="47" spans="1:6">
      <c r="B47" s="202" t="s">
        <v>552</v>
      </c>
      <c r="C47" s="219">
        <v>3631</v>
      </c>
      <c r="D47" s="140"/>
      <c r="E47" s="112">
        <f>SUM(E40:E46)</f>
        <v>0</v>
      </c>
    </row>
    <row r="48" spans="1:6">
      <c r="B48" s="203"/>
    </row>
    <row r="49" spans="1:6" ht="18">
      <c r="A49" s="238" t="s">
        <v>1147</v>
      </c>
      <c r="B49" s="238"/>
      <c r="C49" s="238"/>
      <c r="D49" s="238"/>
      <c r="E49" s="238"/>
      <c r="F49" s="238"/>
    </row>
    <row r="50" spans="1:6">
      <c r="B50" s="203"/>
    </row>
    <row r="51" spans="1:6">
      <c r="B51" s="203"/>
    </row>
    <row r="52" spans="1:6">
      <c r="B52" s="203"/>
    </row>
    <row r="53" spans="1:6">
      <c r="B53" s="203"/>
    </row>
    <row r="54" spans="1:6">
      <c r="B54" s="203"/>
    </row>
    <row r="55" spans="1:6">
      <c r="B55" s="203"/>
    </row>
    <row r="56" spans="1:6">
      <c r="B56" s="203"/>
    </row>
    <row r="57" spans="1:6">
      <c r="B57" s="203"/>
    </row>
    <row r="58" spans="1:6">
      <c r="B58" s="203"/>
    </row>
    <row r="59" spans="1:6">
      <c r="B59" s="203"/>
    </row>
    <row r="60" spans="1:6">
      <c r="B60" s="203"/>
    </row>
    <row r="61" spans="1:6">
      <c r="B61" s="30"/>
    </row>
  </sheetData>
  <sheetProtection formatColumns="0" formatRows="0" selectLockedCells="1"/>
  <mergeCells count="25">
    <mergeCell ref="A49:F49"/>
    <mergeCell ref="A38:F38"/>
    <mergeCell ref="A37:F37"/>
    <mergeCell ref="A28:F28"/>
    <mergeCell ref="E9:F9"/>
    <mergeCell ref="E10:F10"/>
    <mergeCell ref="C11:D11"/>
    <mergeCell ref="E11:F11"/>
    <mergeCell ref="A12:F12"/>
    <mergeCell ref="A13:F13"/>
    <mergeCell ref="A39:B39"/>
    <mergeCell ref="A1:F1"/>
    <mergeCell ref="A3:F3"/>
    <mergeCell ref="C4:D4"/>
    <mergeCell ref="C5:D5"/>
    <mergeCell ref="E4:F4"/>
    <mergeCell ref="E5:F5"/>
    <mergeCell ref="C8:D8"/>
    <mergeCell ref="C9:D9"/>
    <mergeCell ref="C10:D10"/>
    <mergeCell ref="E6:F6"/>
    <mergeCell ref="E7:F7"/>
    <mergeCell ref="E8:F8"/>
    <mergeCell ref="C6:D6"/>
    <mergeCell ref="C7:D7"/>
  </mergeCells>
  <pageMargins left="0.7" right="0.7" top="0.75" bottom="0.75" header="0.3" footer="0.3"/>
  <pageSetup orientation="landscape" r:id="rId1"/>
  <headerFooter>
    <oddHeader xml:space="preserve">&amp;C&amp;"System Font,Regular"&amp;10&amp;K000000   
</oddHeader>
    <oddFooter xml:space="preserve">&amp;C   
</oddFooter>
  </headerFooter>
  <rowBreaks count="1" manualBreakCount="1">
    <brk id="35"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E50"/>
  <sheetViews>
    <sheetView showGridLines="0" showRuler="0" topLeftCell="A10" zoomScaleNormal="100" workbookViewId="0">
      <selection activeCell="B42" sqref="B42"/>
    </sheetView>
  </sheetViews>
  <sheetFormatPr defaultColWidth="10.69921875" defaultRowHeight="15.6"/>
  <cols>
    <col min="1" max="1" width="54" style="4" customWidth="1"/>
    <col min="2" max="5" width="14.296875" style="4" customWidth="1"/>
    <col min="6" max="16384" width="10.69921875" style="4"/>
  </cols>
  <sheetData>
    <row r="1" spans="1:5" ht="19.2" customHeight="1">
      <c r="A1" s="264" t="s">
        <v>1148</v>
      </c>
      <c r="B1" s="264"/>
      <c r="C1" s="264"/>
      <c r="D1" s="264"/>
      <c r="E1" s="264"/>
    </row>
    <row r="3" spans="1:5">
      <c r="A3" s="31" t="s">
        <v>1149</v>
      </c>
    </row>
    <row r="5" spans="1:5" ht="93.9" customHeight="1">
      <c r="A5" s="261" t="s">
        <v>1150</v>
      </c>
      <c r="B5" s="261"/>
      <c r="C5" s="261"/>
      <c r="D5" s="261"/>
      <c r="E5" s="261"/>
    </row>
    <row r="8" spans="1:5" ht="46.8">
      <c r="A8" s="204" t="s">
        <v>1151</v>
      </c>
      <c r="B8" s="205" t="s">
        <v>1152</v>
      </c>
      <c r="C8" s="204" t="s">
        <v>492</v>
      </c>
      <c r="D8" s="204" t="s">
        <v>498</v>
      </c>
      <c r="E8" s="205" t="s">
        <v>1153</v>
      </c>
    </row>
    <row r="9" spans="1:5">
      <c r="A9" s="206" t="s">
        <v>1154</v>
      </c>
      <c r="B9" s="57"/>
      <c r="C9" s="57"/>
      <c r="D9" s="232">
        <v>0</v>
      </c>
      <c r="E9" s="207">
        <v>1</v>
      </c>
    </row>
    <row r="10" spans="1:5">
      <c r="A10" s="206" t="s">
        <v>1155</v>
      </c>
      <c r="B10" s="57"/>
      <c r="C10" s="57"/>
      <c r="D10" s="232">
        <v>0</v>
      </c>
      <c r="E10" s="207">
        <v>3</v>
      </c>
    </row>
    <row r="11" spans="1:5">
      <c r="A11" s="206" t="s">
        <v>1156</v>
      </c>
      <c r="B11" s="57"/>
      <c r="C11" s="57"/>
      <c r="D11" s="232">
        <v>0</v>
      </c>
      <c r="E11" s="207">
        <v>4</v>
      </c>
    </row>
    <row r="12" spans="1:5">
      <c r="A12" s="206" t="s">
        <v>1157</v>
      </c>
      <c r="B12" s="57"/>
      <c r="C12" s="57"/>
      <c r="D12" s="232">
        <v>3.1991174848317707E-3</v>
      </c>
      <c r="E12" s="207">
        <v>5</v>
      </c>
    </row>
    <row r="13" spans="1:5">
      <c r="A13" s="206" t="s">
        <v>1158</v>
      </c>
      <c r="B13" s="57"/>
      <c r="C13" s="57"/>
      <c r="D13" s="232">
        <v>8.6927744070601207E-2</v>
      </c>
      <c r="E13" s="207">
        <v>9</v>
      </c>
    </row>
    <row r="14" spans="1:5">
      <c r="A14" s="206" t="s">
        <v>1159</v>
      </c>
      <c r="B14" s="57"/>
      <c r="C14" s="57"/>
      <c r="D14" s="232">
        <v>0</v>
      </c>
      <c r="E14" s="207">
        <v>10</v>
      </c>
    </row>
    <row r="15" spans="1:5">
      <c r="A15" s="206" t="s">
        <v>1160</v>
      </c>
      <c r="B15" s="57"/>
      <c r="C15" s="57"/>
      <c r="D15" s="232">
        <v>4.0706012134583566E-2</v>
      </c>
      <c r="E15" s="207">
        <v>11</v>
      </c>
    </row>
    <row r="16" spans="1:5">
      <c r="A16" s="206" t="s">
        <v>1161</v>
      </c>
      <c r="B16" s="57"/>
      <c r="C16" s="57"/>
      <c r="D16" s="232">
        <v>0</v>
      </c>
      <c r="E16" s="207">
        <v>12</v>
      </c>
    </row>
    <row r="17" spans="1:5">
      <c r="A17" s="206" t="s">
        <v>1162</v>
      </c>
      <c r="B17" s="57"/>
      <c r="C17" s="57"/>
      <c r="D17" s="232">
        <v>4.3684500827357968E-2</v>
      </c>
      <c r="E17" s="207">
        <v>13</v>
      </c>
    </row>
    <row r="18" spans="1:5">
      <c r="A18" s="206" t="s">
        <v>1163</v>
      </c>
      <c r="B18" s="57"/>
      <c r="C18" s="57"/>
      <c r="D18" s="232">
        <v>3.5852178709321565E-2</v>
      </c>
      <c r="E18" s="207">
        <v>14</v>
      </c>
    </row>
    <row r="19" spans="1:5">
      <c r="A19" s="206" t="s">
        <v>1164</v>
      </c>
      <c r="B19" s="57"/>
      <c r="C19" s="57"/>
      <c r="D19" s="232">
        <v>0</v>
      </c>
      <c r="E19" s="207">
        <v>15</v>
      </c>
    </row>
    <row r="20" spans="1:5">
      <c r="A20" s="206" t="s">
        <v>1165</v>
      </c>
      <c r="B20" s="57"/>
      <c r="C20" s="57"/>
      <c r="D20" s="232">
        <v>7.1704357418643132E-3</v>
      </c>
      <c r="E20" s="207">
        <v>16</v>
      </c>
    </row>
    <row r="21" spans="1:5">
      <c r="A21" s="206" t="s">
        <v>1166</v>
      </c>
      <c r="B21" s="57"/>
      <c r="C21" s="57"/>
      <c r="D21" s="232">
        <v>0</v>
      </c>
      <c r="E21" s="207">
        <v>19</v>
      </c>
    </row>
    <row r="22" spans="1:5">
      <c r="A22" s="206" t="s">
        <v>1167</v>
      </c>
      <c r="B22" s="57"/>
      <c r="C22" s="57"/>
      <c r="D22" s="232">
        <v>0</v>
      </c>
      <c r="E22" s="207">
        <v>22</v>
      </c>
    </row>
    <row r="23" spans="1:5">
      <c r="A23" s="206" t="s">
        <v>639</v>
      </c>
      <c r="B23" s="57"/>
      <c r="C23" s="57"/>
      <c r="D23" s="232">
        <v>1.5113072255929399E-2</v>
      </c>
      <c r="E23" s="207">
        <v>23</v>
      </c>
    </row>
    <row r="24" spans="1:5">
      <c r="A24" s="206" t="s">
        <v>1168</v>
      </c>
      <c r="B24" s="57"/>
      <c r="C24" s="57"/>
      <c r="D24" s="232">
        <v>1.5554329840044125E-2</v>
      </c>
      <c r="E24" s="207">
        <v>24</v>
      </c>
    </row>
    <row r="25" spans="1:5">
      <c r="A25" s="206" t="s">
        <v>1169</v>
      </c>
      <c r="B25" s="57"/>
      <c r="C25" s="57"/>
      <c r="D25" s="232">
        <v>0</v>
      </c>
      <c r="E25" s="207">
        <v>25</v>
      </c>
    </row>
    <row r="26" spans="1:5">
      <c r="A26" s="206" t="s">
        <v>1170</v>
      </c>
      <c r="B26" s="57"/>
      <c r="C26" s="57"/>
      <c r="D26" s="232">
        <v>3.0115830115830116E-2</v>
      </c>
      <c r="E26" s="207">
        <v>26</v>
      </c>
    </row>
    <row r="27" spans="1:5">
      <c r="A27" s="206" t="s">
        <v>1171</v>
      </c>
      <c r="B27" s="57"/>
      <c r="C27" s="57"/>
      <c r="D27" s="232">
        <v>5.6260341974627686E-3</v>
      </c>
      <c r="E27" s="207">
        <v>27</v>
      </c>
    </row>
    <row r="28" spans="1:5">
      <c r="A28" s="206" t="s">
        <v>1172</v>
      </c>
      <c r="B28" s="57"/>
      <c r="C28" s="57"/>
      <c r="D28" s="232">
        <v>0</v>
      </c>
      <c r="E28" s="207" t="s">
        <v>1173</v>
      </c>
    </row>
    <row r="29" spans="1:5">
      <c r="A29" s="206" t="s">
        <v>1174</v>
      </c>
      <c r="B29" s="57"/>
      <c r="C29" s="57"/>
      <c r="D29" s="232">
        <v>0</v>
      </c>
      <c r="E29" s="207">
        <v>30</v>
      </c>
    </row>
    <row r="30" spans="1:5">
      <c r="A30" s="206" t="s">
        <v>1175</v>
      </c>
      <c r="B30" s="57"/>
      <c r="C30" s="57"/>
      <c r="D30" s="232">
        <v>5.968008825151682E-2</v>
      </c>
      <c r="E30" s="207">
        <v>31</v>
      </c>
    </row>
    <row r="31" spans="1:5">
      <c r="A31" s="206" t="s">
        <v>1176</v>
      </c>
      <c r="B31" s="57"/>
      <c r="C31" s="57"/>
      <c r="D31" s="232">
        <v>1.8753447324875896E-3</v>
      </c>
      <c r="E31" s="207">
        <v>38</v>
      </c>
    </row>
    <row r="32" spans="1:5">
      <c r="A32" s="206" t="s">
        <v>1177</v>
      </c>
      <c r="B32" s="57"/>
      <c r="C32" s="57"/>
      <c r="D32" s="232">
        <v>0</v>
      </c>
      <c r="E32" s="207">
        <v>39</v>
      </c>
    </row>
    <row r="33" spans="1:5">
      <c r="A33" s="206" t="s">
        <v>1178</v>
      </c>
      <c r="B33" s="57"/>
      <c r="C33" s="57"/>
      <c r="D33" s="232">
        <v>6.1776061776061776E-3</v>
      </c>
      <c r="E33" s="207">
        <v>40</v>
      </c>
    </row>
    <row r="34" spans="1:5">
      <c r="A34" s="206" t="s">
        <v>1179</v>
      </c>
      <c r="B34" s="57"/>
      <c r="C34" s="57"/>
      <c r="D34" s="232">
        <v>0</v>
      </c>
      <c r="E34" s="207">
        <v>41</v>
      </c>
    </row>
    <row r="35" spans="1:5">
      <c r="A35" s="206" t="s">
        <v>1180</v>
      </c>
      <c r="B35" s="57"/>
      <c r="C35" s="57"/>
      <c r="D35" s="232">
        <v>0.10843905129619415</v>
      </c>
      <c r="E35" s="207">
        <v>42</v>
      </c>
    </row>
    <row r="36" spans="1:5" ht="31.2">
      <c r="A36" s="206" t="s">
        <v>1181</v>
      </c>
      <c r="B36" s="57"/>
      <c r="C36" s="57"/>
      <c r="D36" s="232">
        <v>3.6514065085493659E-2</v>
      </c>
      <c r="E36" s="207">
        <v>43</v>
      </c>
    </row>
    <row r="37" spans="1:5">
      <c r="A37" s="206" t="s">
        <v>1182</v>
      </c>
      <c r="B37" s="57"/>
      <c r="C37" s="57"/>
      <c r="D37" s="232">
        <v>3.1218974076116932E-2</v>
      </c>
      <c r="E37" s="207">
        <v>44</v>
      </c>
    </row>
    <row r="38" spans="1:5">
      <c r="A38" s="206" t="s">
        <v>1183</v>
      </c>
      <c r="B38" s="57"/>
      <c r="C38" s="57"/>
      <c r="D38" s="232">
        <v>6.5526751241036948E-2</v>
      </c>
      <c r="E38" s="207">
        <v>45</v>
      </c>
    </row>
    <row r="39" spans="1:5">
      <c r="A39" s="206" t="s">
        <v>1184</v>
      </c>
      <c r="B39" s="57"/>
      <c r="C39" s="57"/>
      <c r="D39" s="232">
        <v>0</v>
      </c>
      <c r="E39" s="207">
        <v>46</v>
      </c>
    </row>
    <row r="40" spans="1:5">
      <c r="A40" s="206" t="s">
        <v>1185</v>
      </c>
      <c r="B40" s="57"/>
      <c r="C40" s="57"/>
      <c r="D40" s="232">
        <v>0</v>
      </c>
      <c r="E40" s="207">
        <v>47</v>
      </c>
    </row>
    <row r="41" spans="1:5">
      <c r="A41" s="206" t="s">
        <v>1186</v>
      </c>
      <c r="B41" s="57"/>
      <c r="C41" s="57"/>
      <c r="D41" s="232">
        <v>0</v>
      </c>
      <c r="E41" s="207">
        <v>48</v>
      </c>
    </row>
    <row r="42" spans="1:5">
      <c r="A42" s="206" t="s">
        <v>1187</v>
      </c>
      <c r="B42" s="57"/>
      <c r="C42" s="57"/>
      <c r="D42" s="232">
        <v>0</v>
      </c>
      <c r="E42" s="207">
        <v>49</v>
      </c>
    </row>
    <row r="43" spans="1:5">
      <c r="A43" s="206" t="s">
        <v>1188</v>
      </c>
      <c r="B43" s="57"/>
      <c r="C43" s="57"/>
      <c r="D43" s="232">
        <v>6.5526751241036948E-2</v>
      </c>
      <c r="E43" s="207">
        <v>50</v>
      </c>
    </row>
    <row r="44" spans="1:5">
      <c r="A44" s="206" t="s">
        <v>1189</v>
      </c>
      <c r="B44" s="57"/>
      <c r="C44" s="57"/>
      <c r="D44" s="232">
        <v>9.4098179812465529E-2</v>
      </c>
      <c r="E44" s="207">
        <v>51</v>
      </c>
    </row>
    <row r="45" spans="1:5">
      <c r="A45" s="206" t="s">
        <v>1190</v>
      </c>
      <c r="B45" s="57"/>
      <c r="C45" s="57"/>
      <c r="D45" s="232">
        <v>0.23430777716492002</v>
      </c>
      <c r="E45" s="207">
        <v>52</v>
      </c>
    </row>
    <row r="46" spans="1:5">
      <c r="A46" s="206" t="s">
        <v>394</v>
      </c>
      <c r="B46" s="57"/>
      <c r="C46" s="57"/>
      <c r="D46" s="232">
        <v>1.26861555432984E-2</v>
      </c>
      <c r="E46" s="207">
        <v>54</v>
      </c>
    </row>
    <row r="47" spans="1:5">
      <c r="A47" s="208" t="s">
        <v>3</v>
      </c>
      <c r="B47" s="57"/>
      <c r="C47" s="57"/>
      <c r="D47" s="232">
        <v>0</v>
      </c>
      <c r="E47" s="150"/>
    </row>
    <row r="48" spans="1:5">
      <c r="D48" s="220"/>
    </row>
    <row r="50" spans="1:5" ht="18">
      <c r="A50" s="264" t="s">
        <v>1191</v>
      </c>
      <c r="B50" s="264"/>
      <c r="C50" s="264"/>
      <c r="D50" s="264"/>
      <c r="E50" s="264"/>
    </row>
  </sheetData>
  <sheetProtection formatColumns="0" formatRows="0" selectLockedCells="1"/>
  <mergeCells count="3">
    <mergeCell ref="A1:E1"/>
    <mergeCell ref="A5:E5"/>
    <mergeCell ref="A50:E50"/>
  </mergeCells>
  <dataValidations count="1">
    <dataValidation type="decimal" allowBlank="1" showInputMessage="1" showErrorMessage="1" sqref="B9:D47" xr:uid="{00000000-0002-0000-0A00-000000000000}">
      <formula1>0</formula1>
      <formula2>100</formula2>
    </dataValidation>
  </dataValidations>
  <pageMargins left="0.7" right="0.7" top="0.75" bottom="0.75" header="0.3" footer="0.3"/>
  <pageSetup orientation="landscape" r:id="rId1"/>
  <headerFooter>
    <oddHeader xml:space="preserve">&amp;C  
</oddHeader>
    <oddFooter xml:space="preserve">&amp;C  
</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J168"/>
  <sheetViews>
    <sheetView showGridLines="0" showRuler="0" view="pageLayout" topLeftCell="A132" zoomScale="110" zoomScaleNormal="100" zoomScalePageLayoutView="110" workbookViewId="0">
      <selection activeCell="A133" sqref="A133:J133"/>
    </sheetView>
  </sheetViews>
  <sheetFormatPr defaultColWidth="10.8984375" defaultRowHeight="36" customHeight="1"/>
  <cols>
    <col min="1" max="4" width="10.8984375" style="81"/>
    <col min="5" max="5" width="9.3984375" style="81" customWidth="1"/>
    <col min="6" max="6" width="10.8984375" style="81"/>
    <col min="7" max="7" width="9.8984375" style="81" customWidth="1"/>
    <col min="8" max="8" width="10.8984375" style="81"/>
    <col min="9" max="9" width="10.69921875" style="81" customWidth="1"/>
    <col min="10" max="10" width="9.8984375" style="81" customWidth="1"/>
    <col min="11" max="16384" width="10.8984375" style="81"/>
  </cols>
  <sheetData>
    <row r="1" spans="1:10" ht="36" customHeight="1">
      <c r="A1" s="320" t="s">
        <v>1192</v>
      </c>
      <c r="B1" s="320"/>
      <c r="C1" s="320"/>
      <c r="D1" s="320"/>
      <c r="E1" s="320"/>
      <c r="F1" s="320"/>
      <c r="G1" s="320"/>
      <c r="H1" s="320"/>
      <c r="I1" s="320"/>
      <c r="J1" s="320"/>
    </row>
    <row r="2" spans="1:10" ht="12.3" customHeight="1">
      <c r="A2" s="325"/>
      <c r="B2" s="325"/>
      <c r="C2" s="325"/>
      <c r="D2" s="325"/>
      <c r="E2" s="325"/>
      <c r="F2" s="325"/>
      <c r="G2" s="325"/>
      <c r="H2" s="325"/>
      <c r="I2" s="325"/>
      <c r="J2" s="325"/>
    </row>
    <row r="3" spans="1:10" ht="19.2" customHeight="1">
      <c r="A3" s="322" t="s">
        <v>1193</v>
      </c>
      <c r="B3" s="321"/>
      <c r="C3" s="321"/>
      <c r="D3" s="321"/>
      <c r="E3" s="321"/>
      <c r="F3" s="321"/>
      <c r="G3" s="321"/>
      <c r="H3" s="321"/>
      <c r="I3" s="321"/>
      <c r="J3" s="321"/>
    </row>
    <row r="4" spans="1:10" ht="9" customHeight="1">
      <c r="A4" s="321"/>
      <c r="B4" s="321"/>
      <c r="C4" s="321"/>
      <c r="D4" s="321"/>
      <c r="E4" s="321"/>
      <c r="F4" s="321"/>
      <c r="G4" s="321"/>
      <c r="H4" s="321"/>
      <c r="I4" s="321"/>
      <c r="J4" s="321"/>
    </row>
    <row r="5" spans="1:10" ht="36" customHeight="1">
      <c r="A5" s="321" t="s">
        <v>1194</v>
      </c>
      <c r="B5" s="321"/>
      <c r="C5" s="321"/>
      <c r="D5" s="321"/>
      <c r="E5" s="321"/>
      <c r="F5" s="321"/>
      <c r="G5" s="321"/>
      <c r="H5" s="321"/>
      <c r="I5" s="321"/>
      <c r="J5" s="321"/>
    </row>
    <row r="6" spans="1:10" ht="10.199999999999999" customHeight="1">
      <c r="A6" s="211"/>
    </row>
    <row r="7" spans="1:10" ht="17.100000000000001" customHeight="1">
      <c r="A7" s="318" t="s">
        <v>1195</v>
      </c>
      <c r="B7" s="318"/>
      <c r="C7" s="318"/>
      <c r="D7" s="318"/>
      <c r="E7" s="318"/>
      <c r="F7" s="318"/>
      <c r="G7" s="318"/>
      <c r="H7" s="318"/>
      <c r="I7" s="318"/>
      <c r="J7" s="318"/>
    </row>
    <row r="8" spans="1:10" ht="19.2" customHeight="1">
      <c r="A8" s="324" t="s">
        <v>1196</v>
      </c>
      <c r="B8" s="324"/>
      <c r="C8" s="324"/>
      <c r="D8" s="324"/>
      <c r="E8" s="324"/>
      <c r="F8" s="324"/>
      <c r="G8" s="324"/>
      <c r="H8" s="324"/>
      <c r="I8" s="324"/>
      <c r="J8" s="324"/>
    </row>
    <row r="9" spans="1:10" ht="36" customHeight="1">
      <c r="A9" s="210"/>
    </row>
    <row r="10" spans="1:10" s="212" customFormat="1" ht="57.6" customHeight="1">
      <c r="A10" s="317" t="s">
        <v>1197</v>
      </c>
      <c r="B10" s="317"/>
      <c r="C10" s="317"/>
      <c r="D10" s="317"/>
      <c r="E10" s="317"/>
      <c r="F10" s="317"/>
      <c r="G10" s="317"/>
      <c r="H10" s="317"/>
      <c r="I10" s="317"/>
      <c r="J10" s="317"/>
    </row>
    <row r="11" spans="1:10" s="212" customFormat="1" ht="57.6" customHeight="1">
      <c r="A11" s="317" t="s">
        <v>1198</v>
      </c>
      <c r="B11" s="317"/>
      <c r="C11" s="317"/>
      <c r="D11" s="317"/>
      <c r="E11" s="317"/>
      <c r="F11" s="317"/>
      <c r="G11" s="317"/>
      <c r="H11" s="317"/>
      <c r="I11" s="317"/>
      <c r="J11" s="317"/>
    </row>
    <row r="12" spans="1:10" s="212" customFormat="1" ht="57.6" customHeight="1">
      <c r="A12" s="322" t="s">
        <v>1199</v>
      </c>
      <c r="B12" s="322"/>
      <c r="C12" s="322"/>
      <c r="D12" s="322"/>
      <c r="E12" s="322"/>
      <c r="F12" s="322"/>
      <c r="G12" s="322"/>
      <c r="H12" s="322"/>
      <c r="I12" s="322"/>
      <c r="J12" s="322"/>
    </row>
    <row r="13" spans="1:10" s="212" customFormat="1" ht="57.6" customHeight="1">
      <c r="A13" s="322" t="s">
        <v>1200</v>
      </c>
      <c r="B13" s="322"/>
      <c r="C13" s="322"/>
      <c r="D13" s="322"/>
      <c r="E13" s="322"/>
      <c r="F13" s="322"/>
      <c r="G13" s="322"/>
      <c r="H13" s="322"/>
      <c r="I13" s="322"/>
      <c r="J13" s="322"/>
    </row>
    <row r="14" spans="1:10" s="212" customFormat="1" ht="57.6" customHeight="1">
      <c r="A14" s="317" t="s">
        <v>1201</v>
      </c>
      <c r="B14" s="317"/>
      <c r="C14" s="317"/>
      <c r="D14" s="317"/>
      <c r="E14" s="317"/>
      <c r="F14" s="317"/>
      <c r="G14" s="317"/>
      <c r="H14" s="317"/>
      <c r="I14" s="317"/>
      <c r="J14" s="317"/>
    </row>
    <row r="15" spans="1:10" s="212" customFormat="1" ht="57.6" customHeight="1">
      <c r="A15" s="317" t="s">
        <v>1202</v>
      </c>
      <c r="B15" s="317"/>
      <c r="C15" s="317"/>
      <c r="D15" s="317"/>
      <c r="E15" s="317"/>
      <c r="F15" s="317"/>
      <c r="G15" s="317"/>
      <c r="H15" s="317"/>
      <c r="I15" s="317"/>
      <c r="J15" s="317"/>
    </row>
    <row r="16" spans="1:10" s="212" customFormat="1" ht="57.6" customHeight="1">
      <c r="A16" s="317" t="s">
        <v>1203</v>
      </c>
      <c r="B16" s="317"/>
      <c r="C16" s="317"/>
      <c r="D16" s="317"/>
      <c r="E16" s="317"/>
      <c r="F16" s="317"/>
      <c r="G16" s="317"/>
      <c r="H16" s="317"/>
      <c r="I16" s="317"/>
      <c r="J16" s="317"/>
    </row>
    <row r="17" spans="1:10" s="212" customFormat="1" ht="57.6" customHeight="1">
      <c r="A17" s="317" t="s">
        <v>1204</v>
      </c>
      <c r="B17" s="317"/>
      <c r="C17" s="317"/>
      <c r="D17" s="317"/>
      <c r="E17" s="317"/>
      <c r="F17" s="317"/>
      <c r="G17" s="317"/>
      <c r="H17" s="317"/>
      <c r="I17" s="317"/>
      <c r="J17" s="317"/>
    </row>
    <row r="18" spans="1:10" s="212" customFormat="1" ht="57.6" customHeight="1">
      <c r="A18" s="317" t="s">
        <v>1205</v>
      </c>
      <c r="B18" s="317"/>
      <c r="C18" s="317"/>
      <c r="D18" s="317"/>
      <c r="E18" s="317"/>
      <c r="F18" s="317"/>
      <c r="G18" s="317"/>
      <c r="H18" s="317"/>
      <c r="I18" s="317"/>
      <c r="J18" s="317"/>
    </row>
    <row r="19" spans="1:10" s="212" customFormat="1" ht="111.3" customHeight="1">
      <c r="A19" s="317" t="s">
        <v>1206</v>
      </c>
      <c r="B19" s="317"/>
      <c r="C19" s="317"/>
      <c r="D19" s="317"/>
      <c r="E19" s="317"/>
      <c r="F19" s="317"/>
      <c r="G19" s="317"/>
      <c r="H19" s="317"/>
      <c r="I19" s="317"/>
      <c r="J19" s="317"/>
    </row>
    <row r="20" spans="1:10" s="212" customFormat="1" ht="57.6" customHeight="1">
      <c r="A20" s="317" t="s">
        <v>1207</v>
      </c>
      <c r="B20" s="317"/>
      <c r="C20" s="317"/>
      <c r="D20" s="317"/>
      <c r="E20" s="317"/>
      <c r="F20" s="317"/>
      <c r="G20" s="317"/>
      <c r="H20" s="317"/>
      <c r="I20" s="317"/>
      <c r="J20" s="317"/>
    </row>
    <row r="21" spans="1:10" s="212" customFormat="1" ht="57.6" customHeight="1">
      <c r="A21" s="317" t="s">
        <v>1208</v>
      </c>
      <c r="B21" s="317"/>
      <c r="C21" s="317"/>
      <c r="D21" s="317"/>
      <c r="E21" s="317"/>
      <c r="F21" s="317"/>
      <c r="G21" s="317"/>
      <c r="H21" s="317"/>
      <c r="I21" s="317"/>
      <c r="J21" s="317"/>
    </row>
    <row r="22" spans="1:10" s="212" customFormat="1" ht="57.6" customHeight="1">
      <c r="A22" s="317" t="s">
        <v>1209</v>
      </c>
      <c r="B22" s="317"/>
      <c r="C22" s="317"/>
      <c r="D22" s="317"/>
      <c r="E22" s="317"/>
      <c r="F22" s="317"/>
      <c r="G22" s="317"/>
      <c r="H22" s="317"/>
      <c r="I22" s="317"/>
      <c r="J22" s="317"/>
    </row>
    <row r="23" spans="1:10" s="212" customFormat="1" ht="57.6" customHeight="1">
      <c r="A23" s="317" t="s">
        <v>1210</v>
      </c>
      <c r="B23" s="317"/>
      <c r="C23" s="317"/>
      <c r="D23" s="317"/>
      <c r="E23" s="317"/>
      <c r="F23" s="317"/>
      <c r="G23" s="317"/>
      <c r="H23" s="317"/>
      <c r="I23" s="317"/>
      <c r="J23" s="317"/>
    </row>
    <row r="24" spans="1:10" s="212" customFormat="1" ht="57.6" customHeight="1">
      <c r="A24" s="323" t="s">
        <v>1211</v>
      </c>
      <c r="B24" s="323"/>
      <c r="C24" s="323"/>
      <c r="D24" s="323"/>
      <c r="E24" s="323"/>
      <c r="F24" s="323"/>
      <c r="G24" s="323"/>
      <c r="H24" s="323"/>
      <c r="I24" s="323"/>
      <c r="J24" s="323"/>
    </row>
    <row r="25" spans="1:10" s="212" customFormat="1" ht="74.099999999999994" customHeight="1">
      <c r="A25" s="317" t="s">
        <v>1212</v>
      </c>
      <c r="B25" s="317"/>
      <c r="C25" s="317"/>
      <c r="D25" s="317"/>
      <c r="E25" s="317"/>
      <c r="F25" s="317"/>
      <c r="G25" s="317"/>
      <c r="H25" s="317"/>
      <c r="I25" s="317"/>
      <c r="J25" s="317"/>
    </row>
    <row r="26" spans="1:10" s="212" customFormat="1" ht="57.6" customHeight="1">
      <c r="A26" s="317" t="s">
        <v>1213</v>
      </c>
      <c r="B26" s="317"/>
      <c r="C26" s="317"/>
      <c r="D26" s="317"/>
      <c r="E26" s="317"/>
      <c r="F26" s="317"/>
      <c r="G26" s="317"/>
      <c r="H26" s="317"/>
      <c r="I26" s="317"/>
      <c r="J26" s="317"/>
    </row>
    <row r="27" spans="1:10" s="212" customFormat="1" ht="57.6" customHeight="1">
      <c r="A27" s="317" t="s">
        <v>1214</v>
      </c>
      <c r="B27" s="317"/>
      <c r="C27" s="317"/>
      <c r="D27" s="317"/>
      <c r="E27" s="317"/>
      <c r="F27" s="317"/>
      <c r="G27" s="317"/>
      <c r="H27" s="317"/>
      <c r="I27" s="317"/>
      <c r="J27" s="317"/>
    </row>
    <row r="28" spans="1:10" s="212" customFormat="1" ht="57.6" customHeight="1">
      <c r="A28" s="317" t="s">
        <v>1215</v>
      </c>
      <c r="B28" s="317"/>
      <c r="C28" s="317"/>
      <c r="D28" s="317"/>
      <c r="E28" s="317"/>
      <c r="F28" s="317"/>
      <c r="G28" s="317"/>
      <c r="H28" s="317"/>
      <c r="I28" s="317"/>
      <c r="J28" s="317"/>
    </row>
    <row r="29" spans="1:10" s="212" customFormat="1" ht="57.6" customHeight="1">
      <c r="A29" s="317" t="s">
        <v>1216</v>
      </c>
      <c r="B29" s="317"/>
      <c r="C29" s="317"/>
      <c r="D29" s="317"/>
      <c r="E29" s="317"/>
      <c r="F29" s="317"/>
      <c r="G29" s="317"/>
      <c r="H29" s="317"/>
      <c r="I29" s="317"/>
      <c r="J29" s="317"/>
    </row>
    <row r="30" spans="1:10" s="212" customFormat="1" ht="57.6" customHeight="1">
      <c r="A30" s="317" t="s">
        <v>1217</v>
      </c>
      <c r="B30" s="317"/>
      <c r="C30" s="317"/>
      <c r="D30" s="317"/>
      <c r="E30" s="317"/>
      <c r="F30" s="317"/>
      <c r="G30" s="317"/>
      <c r="H30" s="317"/>
      <c r="I30" s="317"/>
      <c r="J30" s="317"/>
    </row>
    <row r="31" spans="1:10" s="212" customFormat="1" ht="57.6" customHeight="1">
      <c r="A31" s="317" t="s">
        <v>1218</v>
      </c>
      <c r="B31" s="317"/>
      <c r="C31" s="317"/>
      <c r="D31" s="317"/>
      <c r="E31" s="317"/>
      <c r="F31" s="317"/>
      <c r="G31" s="317"/>
      <c r="H31" s="317"/>
      <c r="I31" s="317"/>
      <c r="J31" s="317"/>
    </row>
    <row r="32" spans="1:10" s="212" customFormat="1" ht="57.6" customHeight="1">
      <c r="A32" s="317" t="s">
        <v>1219</v>
      </c>
      <c r="B32" s="317"/>
      <c r="C32" s="317"/>
      <c r="D32" s="317"/>
      <c r="E32" s="317"/>
      <c r="F32" s="317"/>
      <c r="G32" s="317"/>
      <c r="H32" s="317"/>
      <c r="I32" s="317"/>
      <c r="J32" s="317"/>
    </row>
    <row r="33" spans="1:10" s="212" customFormat="1" ht="57.6" customHeight="1">
      <c r="A33" s="317" t="s">
        <v>1220</v>
      </c>
      <c r="B33" s="317"/>
      <c r="C33" s="317"/>
      <c r="D33" s="317"/>
      <c r="E33" s="317"/>
      <c r="F33" s="317"/>
      <c r="G33" s="317"/>
      <c r="H33" s="317"/>
      <c r="I33" s="317"/>
      <c r="J33" s="317"/>
    </row>
    <row r="34" spans="1:10" s="212" customFormat="1" ht="57.6" customHeight="1">
      <c r="A34" s="317" t="s">
        <v>1221</v>
      </c>
      <c r="B34" s="317"/>
      <c r="C34" s="317"/>
      <c r="D34" s="317"/>
      <c r="E34" s="317"/>
      <c r="F34" s="317"/>
      <c r="G34" s="317"/>
      <c r="H34" s="317"/>
      <c r="I34" s="317"/>
      <c r="J34" s="317"/>
    </row>
    <row r="35" spans="1:10" s="212" customFormat="1" ht="57.6" customHeight="1">
      <c r="A35" s="317" t="s">
        <v>1222</v>
      </c>
      <c r="B35" s="317"/>
      <c r="C35" s="317"/>
      <c r="D35" s="317"/>
      <c r="E35" s="317"/>
      <c r="F35" s="317"/>
      <c r="G35" s="317"/>
      <c r="H35" s="317"/>
      <c r="I35" s="317"/>
      <c r="J35" s="317"/>
    </row>
    <row r="36" spans="1:10" s="212" customFormat="1" ht="57.6" customHeight="1">
      <c r="A36" s="317" t="s">
        <v>1223</v>
      </c>
      <c r="B36" s="317"/>
      <c r="C36" s="317"/>
      <c r="D36" s="317"/>
      <c r="E36" s="317"/>
      <c r="F36" s="317"/>
      <c r="G36" s="317"/>
      <c r="H36" s="317"/>
      <c r="I36" s="317"/>
      <c r="J36" s="317"/>
    </row>
    <row r="37" spans="1:10" s="212" customFormat="1" ht="57.6" customHeight="1">
      <c r="A37" s="317" t="s">
        <v>1224</v>
      </c>
      <c r="B37" s="317"/>
      <c r="C37" s="317"/>
      <c r="D37" s="317"/>
      <c r="E37" s="317"/>
      <c r="F37" s="317"/>
      <c r="G37" s="317"/>
      <c r="H37" s="317"/>
      <c r="I37" s="317"/>
      <c r="J37" s="317"/>
    </row>
    <row r="38" spans="1:10" s="212" customFormat="1" ht="57.6" customHeight="1">
      <c r="A38" s="317" t="s">
        <v>1225</v>
      </c>
      <c r="B38" s="317"/>
      <c r="C38" s="317"/>
      <c r="D38" s="317"/>
      <c r="E38" s="317"/>
      <c r="F38" s="317"/>
      <c r="G38" s="317"/>
      <c r="H38" s="317"/>
      <c r="I38" s="317"/>
      <c r="J38" s="317"/>
    </row>
    <row r="39" spans="1:10" s="212" customFormat="1" ht="57.6" customHeight="1">
      <c r="A39" s="317" t="s">
        <v>1226</v>
      </c>
      <c r="B39" s="317"/>
      <c r="C39" s="317"/>
      <c r="D39" s="317"/>
      <c r="E39" s="317"/>
      <c r="F39" s="317"/>
      <c r="G39" s="317"/>
      <c r="H39" s="317"/>
      <c r="I39" s="317"/>
      <c r="J39" s="317"/>
    </row>
    <row r="40" spans="1:10" s="212" customFormat="1" ht="57.6" customHeight="1">
      <c r="A40" s="317" t="s">
        <v>1227</v>
      </c>
      <c r="B40" s="317"/>
      <c r="C40" s="317"/>
      <c r="D40" s="317"/>
      <c r="E40" s="317"/>
      <c r="F40" s="317"/>
      <c r="G40" s="317"/>
      <c r="H40" s="317"/>
      <c r="I40" s="317"/>
      <c r="J40" s="317"/>
    </row>
    <row r="41" spans="1:10" s="212" customFormat="1" ht="57.6" customHeight="1">
      <c r="A41" s="317" t="s">
        <v>1228</v>
      </c>
      <c r="B41" s="317"/>
      <c r="C41" s="317"/>
      <c r="D41" s="317"/>
      <c r="E41" s="317"/>
      <c r="F41" s="317"/>
      <c r="G41" s="317"/>
      <c r="H41" s="317"/>
      <c r="I41" s="317"/>
      <c r="J41" s="317"/>
    </row>
    <row r="42" spans="1:10" s="212" customFormat="1" ht="57.6" customHeight="1">
      <c r="A42" s="317" t="s">
        <v>1229</v>
      </c>
      <c r="B42" s="317"/>
      <c r="C42" s="317"/>
      <c r="D42" s="317"/>
      <c r="E42" s="317"/>
      <c r="F42" s="317"/>
      <c r="G42" s="317"/>
      <c r="H42" s="317"/>
      <c r="I42" s="317"/>
      <c r="J42" s="317"/>
    </row>
    <row r="43" spans="1:10" s="212" customFormat="1" ht="57.6" customHeight="1">
      <c r="A43" s="317" t="s">
        <v>1230</v>
      </c>
      <c r="B43" s="317"/>
      <c r="C43" s="317"/>
      <c r="D43" s="317"/>
      <c r="E43" s="317"/>
      <c r="F43" s="317"/>
      <c r="G43" s="317"/>
      <c r="H43" s="317"/>
      <c r="I43" s="317"/>
      <c r="J43" s="317"/>
    </row>
    <row r="44" spans="1:10" s="212" customFormat="1" ht="57.6" customHeight="1">
      <c r="A44" s="317" t="s">
        <v>1231</v>
      </c>
      <c r="B44" s="317"/>
      <c r="C44" s="317"/>
      <c r="D44" s="317"/>
      <c r="E44" s="317"/>
      <c r="F44" s="317"/>
      <c r="G44" s="317"/>
      <c r="H44" s="317"/>
      <c r="I44" s="317"/>
      <c r="J44" s="317"/>
    </row>
    <row r="45" spans="1:10" s="212" customFormat="1" ht="57.6" customHeight="1">
      <c r="A45" s="317" t="s">
        <v>1232</v>
      </c>
      <c r="B45" s="317"/>
      <c r="C45" s="317"/>
      <c r="D45" s="317"/>
      <c r="E45" s="317"/>
      <c r="F45" s="317"/>
      <c r="G45" s="317"/>
      <c r="H45" s="317"/>
      <c r="I45" s="317"/>
      <c r="J45" s="317"/>
    </row>
    <row r="46" spans="1:10" s="212" customFormat="1" ht="78" customHeight="1">
      <c r="A46" s="317" t="s">
        <v>1233</v>
      </c>
      <c r="B46" s="317"/>
      <c r="C46" s="317"/>
      <c r="D46" s="317"/>
      <c r="E46" s="317"/>
      <c r="F46" s="317"/>
      <c r="G46" s="317"/>
      <c r="H46" s="317"/>
      <c r="I46" s="317"/>
      <c r="J46" s="317"/>
    </row>
    <row r="47" spans="1:10" s="212" customFormat="1" ht="57.6" customHeight="1">
      <c r="A47" s="317" t="s">
        <v>1234</v>
      </c>
      <c r="B47" s="317"/>
      <c r="C47" s="317"/>
      <c r="D47" s="317"/>
      <c r="E47" s="317"/>
      <c r="F47" s="317"/>
      <c r="G47" s="317"/>
      <c r="H47" s="317"/>
      <c r="I47" s="317"/>
      <c r="J47" s="317"/>
    </row>
    <row r="48" spans="1:10" s="212" customFormat="1" ht="57.6" customHeight="1">
      <c r="A48" s="317" t="s">
        <v>1235</v>
      </c>
      <c r="B48" s="317"/>
      <c r="C48" s="317"/>
      <c r="D48" s="317"/>
      <c r="E48" s="317"/>
      <c r="F48" s="317"/>
      <c r="G48" s="317"/>
      <c r="H48" s="317"/>
      <c r="I48" s="317"/>
      <c r="J48" s="317"/>
    </row>
    <row r="49" spans="1:10" s="212" customFormat="1" ht="72" customHeight="1">
      <c r="A49" s="323" t="s">
        <v>1236</v>
      </c>
      <c r="B49" s="323"/>
      <c r="C49" s="323"/>
      <c r="D49" s="323"/>
      <c r="E49" s="323"/>
      <c r="F49" s="323"/>
      <c r="G49" s="323"/>
      <c r="H49" s="323"/>
      <c r="I49" s="323"/>
      <c r="J49" s="323"/>
    </row>
    <row r="50" spans="1:10" s="212" customFormat="1" ht="125.1" customHeight="1">
      <c r="A50" s="323" t="s">
        <v>1237</v>
      </c>
      <c r="B50" s="323"/>
      <c r="C50" s="323"/>
      <c r="D50" s="323"/>
      <c r="E50" s="323"/>
      <c r="F50" s="323"/>
      <c r="G50" s="323"/>
      <c r="H50" s="323"/>
      <c r="I50" s="323"/>
      <c r="J50" s="323"/>
    </row>
    <row r="51" spans="1:10" s="212" customFormat="1" ht="57.6" customHeight="1">
      <c r="A51" s="323" t="s">
        <v>1238</v>
      </c>
      <c r="B51" s="323"/>
      <c r="C51" s="323"/>
      <c r="D51" s="323"/>
      <c r="E51" s="323"/>
      <c r="F51" s="323"/>
      <c r="G51" s="323"/>
      <c r="H51" s="323"/>
      <c r="I51" s="323"/>
      <c r="J51" s="323"/>
    </row>
    <row r="52" spans="1:10" s="212" customFormat="1" ht="57.6" customHeight="1">
      <c r="A52" s="317" t="s">
        <v>1239</v>
      </c>
      <c r="B52" s="317"/>
      <c r="C52" s="317"/>
      <c r="D52" s="317"/>
      <c r="E52" s="317"/>
      <c r="F52" s="317"/>
      <c r="G52" s="317"/>
      <c r="H52" s="317"/>
      <c r="I52" s="317"/>
      <c r="J52" s="317"/>
    </row>
    <row r="53" spans="1:10" s="212" customFormat="1" ht="57.6" customHeight="1">
      <c r="A53" s="317" t="s">
        <v>1240</v>
      </c>
      <c r="B53" s="317"/>
      <c r="C53" s="317"/>
      <c r="D53" s="317"/>
      <c r="E53" s="317"/>
      <c r="F53" s="317"/>
      <c r="G53" s="317"/>
      <c r="H53" s="317"/>
      <c r="I53" s="317"/>
      <c r="J53" s="317"/>
    </row>
    <row r="54" spans="1:10" s="212" customFormat="1" ht="57.6" customHeight="1">
      <c r="A54" s="317" t="s">
        <v>1241</v>
      </c>
      <c r="B54" s="317"/>
      <c r="C54" s="317"/>
      <c r="D54" s="317"/>
      <c r="E54" s="317"/>
      <c r="F54" s="317"/>
      <c r="G54" s="317"/>
      <c r="H54" s="317"/>
      <c r="I54" s="317"/>
      <c r="J54" s="317"/>
    </row>
    <row r="55" spans="1:10" s="212" customFormat="1" ht="57.6" customHeight="1">
      <c r="A55" s="317" t="s">
        <v>1242</v>
      </c>
      <c r="B55" s="317"/>
      <c r="C55" s="317"/>
      <c r="D55" s="317"/>
      <c r="E55" s="317"/>
      <c r="F55" s="317"/>
      <c r="G55" s="317"/>
      <c r="H55" s="317"/>
      <c r="I55" s="317"/>
      <c r="J55" s="317"/>
    </row>
    <row r="56" spans="1:10" s="212" customFormat="1" ht="80.099999999999994" customHeight="1">
      <c r="A56" s="317" t="s">
        <v>1243</v>
      </c>
      <c r="B56" s="317"/>
      <c r="C56" s="317"/>
      <c r="D56" s="317"/>
      <c r="E56" s="317"/>
      <c r="F56" s="317"/>
      <c r="G56" s="317"/>
      <c r="H56" s="317"/>
      <c r="I56" s="317"/>
      <c r="J56" s="317"/>
    </row>
    <row r="57" spans="1:10" s="212" customFormat="1" ht="57.6" customHeight="1">
      <c r="A57" s="317" t="s">
        <v>1244</v>
      </c>
      <c r="B57" s="317"/>
      <c r="C57" s="317"/>
      <c r="D57" s="317"/>
      <c r="E57" s="317"/>
      <c r="F57" s="317"/>
      <c r="G57" s="317"/>
      <c r="H57" s="317"/>
      <c r="I57" s="317"/>
      <c r="J57" s="317"/>
    </row>
    <row r="58" spans="1:10" s="212" customFormat="1" ht="57.6" customHeight="1">
      <c r="A58" s="317" t="s">
        <v>1245</v>
      </c>
      <c r="B58" s="317"/>
      <c r="C58" s="317"/>
      <c r="D58" s="317"/>
      <c r="E58" s="317"/>
      <c r="F58" s="317"/>
      <c r="G58" s="317"/>
      <c r="H58" s="317"/>
      <c r="I58" s="317"/>
      <c r="J58" s="317"/>
    </row>
    <row r="59" spans="1:10" s="212" customFormat="1" ht="57.6" customHeight="1">
      <c r="A59" s="317" t="s">
        <v>1246</v>
      </c>
      <c r="B59" s="317"/>
      <c r="C59" s="317"/>
      <c r="D59" s="317"/>
      <c r="E59" s="317"/>
      <c r="F59" s="317"/>
      <c r="G59" s="317"/>
      <c r="H59" s="317"/>
      <c r="I59" s="317"/>
      <c r="J59" s="317"/>
    </row>
    <row r="60" spans="1:10" s="212" customFormat="1" ht="57.6" customHeight="1">
      <c r="A60" s="317" t="s">
        <v>1247</v>
      </c>
      <c r="B60" s="317"/>
      <c r="C60" s="317"/>
      <c r="D60" s="317"/>
      <c r="E60" s="317"/>
      <c r="F60" s="317"/>
      <c r="G60" s="317"/>
      <c r="H60" s="317"/>
      <c r="I60" s="317"/>
      <c r="J60" s="317"/>
    </row>
    <row r="61" spans="1:10" s="212" customFormat="1" ht="57.6" customHeight="1">
      <c r="A61" s="317" t="s">
        <v>1248</v>
      </c>
      <c r="B61" s="317"/>
      <c r="C61" s="317"/>
      <c r="D61" s="317"/>
      <c r="E61" s="317"/>
      <c r="F61" s="317"/>
      <c r="G61" s="317"/>
      <c r="H61" s="317"/>
      <c r="I61" s="317"/>
      <c r="J61" s="317"/>
    </row>
    <row r="62" spans="1:10" s="212" customFormat="1" ht="57.6" customHeight="1">
      <c r="A62" s="317" t="s">
        <v>1249</v>
      </c>
      <c r="B62" s="317"/>
      <c r="C62" s="317"/>
      <c r="D62" s="317"/>
      <c r="E62" s="317"/>
      <c r="F62" s="317"/>
      <c r="G62" s="317"/>
      <c r="H62" s="317"/>
      <c r="I62" s="317"/>
      <c r="J62" s="317"/>
    </row>
    <row r="63" spans="1:10" s="212" customFormat="1" ht="57.6" customHeight="1">
      <c r="A63" s="317" t="s">
        <v>1250</v>
      </c>
      <c r="B63" s="317"/>
      <c r="C63" s="317"/>
      <c r="D63" s="317"/>
      <c r="E63" s="317"/>
      <c r="F63" s="317"/>
      <c r="G63" s="317"/>
      <c r="H63" s="317"/>
      <c r="I63" s="317"/>
      <c r="J63" s="317"/>
    </row>
    <row r="64" spans="1:10" s="212" customFormat="1" ht="57.6" customHeight="1">
      <c r="A64" s="317" t="s">
        <v>1251</v>
      </c>
      <c r="B64" s="317"/>
      <c r="C64" s="317"/>
      <c r="D64" s="317"/>
      <c r="E64" s="317"/>
      <c r="F64" s="317"/>
      <c r="G64" s="317"/>
      <c r="H64" s="317"/>
      <c r="I64" s="317"/>
      <c r="J64" s="317"/>
    </row>
    <row r="65" spans="1:10" s="212" customFormat="1" ht="57.6" customHeight="1">
      <c r="A65" s="317" t="s">
        <v>1252</v>
      </c>
      <c r="B65" s="317"/>
      <c r="C65" s="317"/>
      <c r="D65" s="317"/>
      <c r="E65" s="317"/>
      <c r="F65" s="317"/>
      <c r="G65" s="317"/>
      <c r="H65" s="317"/>
      <c r="I65" s="317"/>
      <c r="J65" s="317"/>
    </row>
    <row r="66" spans="1:10" s="212" customFormat="1" ht="57.6" customHeight="1">
      <c r="A66" s="317" t="s">
        <v>1253</v>
      </c>
      <c r="B66" s="317"/>
      <c r="C66" s="317"/>
      <c r="D66" s="317"/>
      <c r="E66" s="317"/>
      <c r="F66" s="317"/>
      <c r="G66" s="317"/>
      <c r="H66" s="317"/>
      <c r="I66" s="317"/>
      <c r="J66" s="317"/>
    </row>
    <row r="67" spans="1:10" s="212" customFormat="1" ht="75.900000000000006" customHeight="1">
      <c r="A67" s="317" t="s">
        <v>1254</v>
      </c>
      <c r="B67" s="317"/>
      <c r="C67" s="317"/>
      <c r="D67" s="317"/>
      <c r="E67" s="317"/>
      <c r="F67" s="317"/>
      <c r="G67" s="317"/>
      <c r="H67" s="317"/>
      <c r="I67" s="317"/>
      <c r="J67" s="317"/>
    </row>
    <row r="68" spans="1:10" s="212" customFormat="1" ht="57.6" customHeight="1">
      <c r="A68" s="317" t="s">
        <v>1255</v>
      </c>
      <c r="B68" s="317"/>
      <c r="C68" s="317"/>
      <c r="D68" s="317"/>
      <c r="E68" s="317"/>
      <c r="F68" s="317"/>
      <c r="G68" s="317"/>
      <c r="H68" s="317"/>
      <c r="I68" s="317"/>
      <c r="J68" s="317"/>
    </row>
    <row r="69" spans="1:10" s="212" customFormat="1" ht="57.6" customHeight="1">
      <c r="A69" s="317" t="s">
        <v>1256</v>
      </c>
      <c r="B69" s="317"/>
      <c r="C69" s="317"/>
      <c r="D69" s="317"/>
      <c r="E69" s="317"/>
      <c r="F69" s="317"/>
      <c r="G69" s="317"/>
      <c r="H69" s="317"/>
      <c r="I69" s="317"/>
      <c r="J69" s="317"/>
    </row>
    <row r="70" spans="1:10" s="212" customFormat="1" ht="57.6" customHeight="1">
      <c r="A70" s="317" t="s">
        <v>1257</v>
      </c>
      <c r="B70" s="317"/>
      <c r="C70" s="317"/>
      <c r="D70" s="317"/>
      <c r="E70" s="317"/>
      <c r="F70" s="317"/>
      <c r="G70" s="317"/>
      <c r="H70" s="317"/>
      <c r="I70" s="317"/>
      <c r="J70" s="317"/>
    </row>
    <row r="71" spans="1:10" s="212" customFormat="1" ht="57.6" customHeight="1">
      <c r="A71" s="317" t="s">
        <v>1258</v>
      </c>
      <c r="B71" s="317"/>
      <c r="C71" s="317"/>
      <c r="D71" s="317"/>
      <c r="E71" s="317"/>
      <c r="F71" s="317"/>
      <c r="G71" s="317"/>
      <c r="H71" s="317"/>
      <c r="I71" s="317"/>
      <c r="J71" s="317"/>
    </row>
    <row r="72" spans="1:10" s="212" customFormat="1" ht="57.6" customHeight="1">
      <c r="A72" s="317" t="s">
        <v>1259</v>
      </c>
      <c r="B72" s="317"/>
      <c r="C72" s="317"/>
      <c r="D72" s="317"/>
      <c r="E72" s="317"/>
      <c r="F72" s="317"/>
      <c r="G72" s="317"/>
      <c r="H72" s="317"/>
      <c r="I72" s="317"/>
      <c r="J72" s="317"/>
    </row>
    <row r="73" spans="1:10" s="212" customFormat="1" ht="57.6" customHeight="1">
      <c r="A73" s="317" t="s">
        <v>1260</v>
      </c>
      <c r="B73" s="317"/>
      <c r="C73" s="317"/>
      <c r="D73" s="317"/>
      <c r="E73" s="317"/>
      <c r="F73" s="317"/>
      <c r="G73" s="317"/>
      <c r="H73" s="317"/>
      <c r="I73" s="317"/>
      <c r="J73" s="317"/>
    </row>
    <row r="74" spans="1:10" s="212" customFormat="1" ht="57.6" customHeight="1">
      <c r="A74" s="322" t="s">
        <v>1261</v>
      </c>
      <c r="B74" s="322"/>
      <c r="C74" s="322"/>
      <c r="D74" s="322"/>
      <c r="E74" s="322"/>
      <c r="F74" s="322"/>
      <c r="G74" s="322"/>
      <c r="H74" s="322"/>
      <c r="I74" s="322"/>
      <c r="J74" s="322"/>
    </row>
    <row r="75" spans="1:10" s="212" customFormat="1" ht="57.6" customHeight="1">
      <c r="A75" s="322" t="s">
        <v>1262</v>
      </c>
      <c r="B75" s="322"/>
      <c r="C75" s="322"/>
      <c r="D75" s="322"/>
      <c r="E75" s="322"/>
      <c r="F75" s="322"/>
      <c r="G75" s="322"/>
      <c r="H75" s="322"/>
      <c r="I75" s="322"/>
      <c r="J75" s="322"/>
    </row>
    <row r="76" spans="1:10" s="212" customFormat="1" ht="57.6" customHeight="1">
      <c r="A76" s="317" t="s">
        <v>1263</v>
      </c>
      <c r="B76" s="317"/>
      <c r="C76" s="317"/>
      <c r="D76" s="317"/>
      <c r="E76" s="317"/>
      <c r="F76" s="317"/>
      <c r="G76" s="317"/>
      <c r="H76" s="317"/>
      <c r="I76" s="317"/>
      <c r="J76" s="317"/>
    </row>
    <row r="77" spans="1:10" s="212" customFormat="1" ht="57.6" customHeight="1">
      <c r="A77" s="317" t="s">
        <v>1264</v>
      </c>
      <c r="B77" s="317"/>
      <c r="C77" s="317"/>
      <c r="D77" s="317"/>
      <c r="E77" s="317"/>
      <c r="F77" s="317"/>
      <c r="G77" s="317"/>
      <c r="H77" s="317"/>
      <c r="I77" s="317"/>
      <c r="J77" s="317"/>
    </row>
    <row r="78" spans="1:10" s="212" customFormat="1" ht="57.6" customHeight="1">
      <c r="A78" s="317" t="s">
        <v>1265</v>
      </c>
      <c r="B78" s="317"/>
      <c r="C78" s="317"/>
      <c r="D78" s="317"/>
      <c r="E78" s="317"/>
      <c r="F78" s="317"/>
      <c r="G78" s="317"/>
      <c r="H78" s="317"/>
      <c r="I78" s="317"/>
      <c r="J78" s="317"/>
    </row>
    <row r="79" spans="1:10" s="212" customFormat="1" ht="57.6" customHeight="1">
      <c r="A79" s="317" t="s">
        <v>1266</v>
      </c>
      <c r="B79" s="317"/>
      <c r="C79" s="317"/>
      <c r="D79" s="317"/>
      <c r="E79" s="317"/>
      <c r="F79" s="317"/>
      <c r="G79" s="317"/>
      <c r="H79" s="317"/>
      <c r="I79" s="317"/>
      <c r="J79" s="317"/>
    </row>
    <row r="80" spans="1:10" s="212" customFormat="1" ht="57.6" customHeight="1">
      <c r="A80" s="317" t="s">
        <v>1267</v>
      </c>
      <c r="B80" s="317"/>
      <c r="C80" s="317"/>
      <c r="D80" s="317"/>
      <c r="E80" s="317"/>
      <c r="F80" s="317"/>
      <c r="G80" s="317"/>
      <c r="H80" s="317"/>
      <c r="I80" s="317"/>
      <c r="J80" s="317"/>
    </row>
    <row r="81" spans="1:10" s="212" customFormat="1" ht="57.6" customHeight="1">
      <c r="A81" s="323" t="s">
        <v>1268</v>
      </c>
      <c r="B81" s="323"/>
      <c r="C81" s="323"/>
      <c r="D81" s="323"/>
      <c r="E81" s="323"/>
      <c r="F81" s="323"/>
      <c r="G81" s="323"/>
      <c r="H81" s="323"/>
      <c r="I81" s="323"/>
      <c r="J81" s="323"/>
    </row>
    <row r="82" spans="1:10" s="212" customFormat="1" ht="70.05" customHeight="1">
      <c r="A82" s="323" t="s">
        <v>1269</v>
      </c>
      <c r="B82" s="323"/>
      <c r="C82" s="323"/>
      <c r="D82" s="323"/>
      <c r="E82" s="323"/>
      <c r="F82" s="323"/>
      <c r="G82" s="323"/>
      <c r="H82" s="323"/>
      <c r="I82" s="323"/>
      <c r="J82" s="323"/>
    </row>
    <row r="83" spans="1:10" s="212" customFormat="1" ht="57.6" customHeight="1">
      <c r="A83" s="317" t="s">
        <v>1270</v>
      </c>
      <c r="B83" s="317"/>
      <c r="C83" s="317"/>
      <c r="D83" s="317"/>
      <c r="E83" s="317"/>
      <c r="F83" s="317"/>
      <c r="G83" s="317"/>
      <c r="H83" s="317"/>
      <c r="I83" s="317"/>
      <c r="J83" s="317"/>
    </row>
    <row r="84" spans="1:10" s="212" customFormat="1" ht="57.6" customHeight="1">
      <c r="A84" s="317" t="s">
        <v>1271</v>
      </c>
      <c r="B84" s="317"/>
      <c r="C84" s="317"/>
      <c r="D84" s="317"/>
      <c r="E84" s="317"/>
      <c r="F84" s="317"/>
      <c r="G84" s="317"/>
      <c r="H84" s="317"/>
      <c r="I84" s="317"/>
      <c r="J84" s="317"/>
    </row>
    <row r="85" spans="1:10" s="212" customFormat="1" ht="57.6" customHeight="1">
      <c r="A85" s="323" t="s">
        <v>1272</v>
      </c>
      <c r="B85" s="323"/>
      <c r="C85" s="323"/>
      <c r="D85" s="323"/>
      <c r="E85" s="323"/>
      <c r="F85" s="323"/>
      <c r="G85" s="323"/>
      <c r="H85" s="323"/>
      <c r="I85" s="323"/>
      <c r="J85" s="323"/>
    </row>
    <row r="86" spans="1:10" s="212" customFormat="1" ht="57.6" customHeight="1">
      <c r="A86" s="317" t="s">
        <v>1273</v>
      </c>
      <c r="B86" s="317"/>
      <c r="C86" s="317"/>
      <c r="D86" s="317"/>
      <c r="E86" s="317"/>
      <c r="F86" s="317"/>
      <c r="G86" s="317"/>
      <c r="H86" s="317"/>
      <c r="I86" s="317"/>
      <c r="J86" s="317"/>
    </row>
    <row r="87" spans="1:10" s="212" customFormat="1" ht="57.6" customHeight="1">
      <c r="A87" s="317" t="s">
        <v>1274</v>
      </c>
      <c r="B87" s="317"/>
      <c r="C87" s="317"/>
      <c r="D87" s="317"/>
      <c r="E87" s="317"/>
      <c r="F87" s="317"/>
      <c r="G87" s="317"/>
      <c r="H87" s="317"/>
      <c r="I87" s="317"/>
      <c r="J87" s="317"/>
    </row>
    <row r="88" spans="1:10" s="212" customFormat="1" ht="57.6" customHeight="1">
      <c r="A88" s="317" t="s">
        <v>1275</v>
      </c>
      <c r="B88" s="317"/>
      <c r="C88" s="317"/>
      <c r="D88" s="317"/>
      <c r="E88" s="317"/>
      <c r="F88" s="317"/>
      <c r="G88" s="317"/>
      <c r="H88" s="317"/>
      <c r="I88" s="317"/>
      <c r="J88" s="317"/>
    </row>
    <row r="89" spans="1:10" s="212" customFormat="1" ht="57.6" customHeight="1">
      <c r="A89" s="317" t="s">
        <v>1276</v>
      </c>
      <c r="B89" s="317"/>
      <c r="C89" s="317"/>
      <c r="D89" s="317"/>
      <c r="E89" s="317"/>
      <c r="F89" s="317"/>
      <c r="G89" s="317"/>
      <c r="H89" s="317"/>
      <c r="I89" s="317"/>
      <c r="J89" s="317"/>
    </row>
    <row r="90" spans="1:10" s="212" customFormat="1" ht="57.6" customHeight="1">
      <c r="A90" s="317" t="s">
        <v>1277</v>
      </c>
      <c r="B90" s="317"/>
      <c r="C90" s="317"/>
      <c r="D90" s="317"/>
      <c r="E90" s="317"/>
      <c r="F90" s="317"/>
      <c r="G90" s="317"/>
      <c r="H90" s="317"/>
      <c r="I90" s="317"/>
      <c r="J90" s="317"/>
    </row>
    <row r="91" spans="1:10" s="212" customFormat="1" ht="57.6" customHeight="1">
      <c r="A91" s="317" t="s">
        <v>1278</v>
      </c>
      <c r="B91" s="317"/>
      <c r="C91" s="317"/>
      <c r="D91" s="317"/>
      <c r="E91" s="317"/>
      <c r="F91" s="317"/>
      <c r="G91" s="317"/>
      <c r="H91" s="317"/>
      <c r="I91" s="317"/>
      <c r="J91" s="317"/>
    </row>
    <row r="92" spans="1:10" s="212" customFormat="1" ht="57.6" customHeight="1">
      <c r="A92" s="317" t="s">
        <v>1279</v>
      </c>
      <c r="B92" s="317"/>
      <c r="C92" s="317"/>
      <c r="D92" s="317"/>
      <c r="E92" s="317"/>
      <c r="F92" s="317"/>
      <c r="G92" s="317"/>
      <c r="H92" s="317"/>
      <c r="I92" s="317"/>
      <c r="J92" s="317"/>
    </row>
    <row r="93" spans="1:10" s="212" customFormat="1" ht="91.2" customHeight="1">
      <c r="A93" s="317" t="s">
        <v>1280</v>
      </c>
      <c r="B93" s="317"/>
      <c r="C93" s="317"/>
      <c r="D93" s="317"/>
      <c r="E93" s="317"/>
      <c r="F93" s="317"/>
      <c r="G93" s="317"/>
      <c r="H93" s="317"/>
      <c r="I93" s="317"/>
      <c r="J93" s="317"/>
    </row>
    <row r="94" spans="1:10" s="212" customFormat="1" ht="57.6" customHeight="1">
      <c r="A94" s="317" t="s">
        <v>1281</v>
      </c>
      <c r="B94" s="317"/>
      <c r="C94" s="317"/>
      <c r="D94" s="317"/>
      <c r="E94" s="317"/>
      <c r="F94" s="317"/>
      <c r="G94" s="317"/>
      <c r="H94" s="317"/>
      <c r="I94" s="317"/>
      <c r="J94" s="317"/>
    </row>
    <row r="95" spans="1:10" s="212" customFormat="1" ht="57.6" customHeight="1">
      <c r="A95" s="317" t="s">
        <v>1282</v>
      </c>
      <c r="B95" s="317"/>
      <c r="C95" s="317"/>
      <c r="D95" s="317"/>
      <c r="E95" s="317"/>
      <c r="F95" s="317"/>
      <c r="G95" s="317"/>
      <c r="H95" s="317"/>
      <c r="I95" s="317"/>
      <c r="J95" s="317"/>
    </row>
    <row r="96" spans="1:10" s="212" customFormat="1" ht="57.6" customHeight="1">
      <c r="A96" s="317" t="s">
        <v>1283</v>
      </c>
      <c r="B96" s="317"/>
      <c r="C96" s="317"/>
      <c r="D96" s="317"/>
      <c r="E96" s="317"/>
      <c r="F96" s="317"/>
      <c r="G96" s="317"/>
      <c r="H96" s="317"/>
      <c r="I96" s="317"/>
      <c r="J96" s="317"/>
    </row>
    <row r="97" spans="1:10" s="212" customFormat="1" ht="57.6" customHeight="1">
      <c r="A97" s="317" t="s">
        <v>1284</v>
      </c>
      <c r="B97" s="317"/>
      <c r="C97" s="317"/>
      <c r="D97" s="317"/>
      <c r="E97" s="317"/>
      <c r="F97" s="317"/>
      <c r="G97" s="317"/>
      <c r="H97" s="317"/>
      <c r="I97" s="317"/>
      <c r="J97" s="317"/>
    </row>
    <row r="98" spans="1:10" s="212" customFormat="1" ht="57.6" customHeight="1">
      <c r="A98" s="319" t="s">
        <v>1285</v>
      </c>
      <c r="B98" s="319"/>
      <c r="C98" s="319"/>
      <c r="D98" s="319"/>
      <c r="E98" s="319"/>
      <c r="F98" s="319"/>
      <c r="G98" s="319"/>
      <c r="H98" s="319"/>
      <c r="I98" s="319"/>
      <c r="J98" s="319"/>
    </row>
    <row r="99" spans="1:10" s="212" customFormat="1" ht="57.6" customHeight="1">
      <c r="A99" s="319" t="s">
        <v>1286</v>
      </c>
      <c r="B99" s="319"/>
      <c r="C99" s="319"/>
      <c r="D99" s="319"/>
      <c r="E99" s="319"/>
      <c r="F99" s="319"/>
      <c r="G99" s="319"/>
      <c r="H99" s="319"/>
      <c r="I99" s="319"/>
      <c r="J99" s="319"/>
    </row>
    <row r="100" spans="1:10" s="212" customFormat="1" ht="57.6" customHeight="1">
      <c r="A100" s="319" t="s">
        <v>1287</v>
      </c>
      <c r="B100" s="319"/>
      <c r="C100" s="319"/>
      <c r="D100" s="319"/>
      <c r="E100" s="319"/>
      <c r="F100" s="319"/>
      <c r="G100" s="319"/>
      <c r="H100" s="319"/>
      <c r="I100" s="319"/>
      <c r="J100" s="319"/>
    </row>
    <row r="101" spans="1:10" s="212" customFormat="1" ht="57.6" customHeight="1">
      <c r="A101" s="317" t="s">
        <v>1288</v>
      </c>
      <c r="B101" s="317"/>
      <c r="C101" s="317"/>
      <c r="D101" s="317"/>
      <c r="E101" s="317"/>
      <c r="F101" s="317"/>
      <c r="G101" s="317"/>
      <c r="H101" s="317"/>
      <c r="I101" s="317"/>
      <c r="J101" s="317"/>
    </row>
    <row r="102" spans="1:10" s="212" customFormat="1" ht="57.6" customHeight="1">
      <c r="A102" s="317" t="s">
        <v>1289</v>
      </c>
      <c r="B102" s="317"/>
      <c r="C102" s="317"/>
      <c r="D102" s="317"/>
      <c r="E102" s="317"/>
      <c r="F102" s="317"/>
      <c r="G102" s="317"/>
      <c r="H102" s="317"/>
      <c r="I102" s="317"/>
      <c r="J102" s="317"/>
    </row>
    <row r="103" spans="1:10" s="212" customFormat="1" ht="57.6" customHeight="1">
      <c r="A103" s="322" t="s">
        <v>1290</v>
      </c>
      <c r="B103" s="322"/>
      <c r="C103" s="322"/>
      <c r="D103" s="322"/>
      <c r="E103" s="322"/>
      <c r="F103" s="322"/>
      <c r="G103" s="322"/>
      <c r="H103" s="322"/>
      <c r="I103" s="322"/>
      <c r="J103" s="322"/>
    </row>
    <row r="104" spans="1:10" s="212" customFormat="1" ht="57.6" customHeight="1">
      <c r="A104" s="322" t="s">
        <v>1291</v>
      </c>
      <c r="B104" s="322"/>
      <c r="C104" s="322"/>
      <c r="D104" s="322"/>
      <c r="E104" s="322"/>
      <c r="F104" s="322"/>
      <c r="G104" s="322"/>
      <c r="H104" s="322"/>
      <c r="I104" s="322"/>
      <c r="J104" s="322"/>
    </row>
    <row r="105" spans="1:10" s="212" customFormat="1" ht="57.6" customHeight="1">
      <c r="A105" s="317" t="s">
        <v>1292</v>
      </c>
      <c r="B105" s="317"/>
      <c r="C105" s="317"/>
      <c r="D105" s="317"/>
      <c r="E105" s="317"/>
      <c r="F105" s="317"/>
      <c r="G105" s="317"/>
      <c r="H105" s="317"/>
      <c r="I105" s="317"/>
      <c r="J105" s="317"/>
    </row>
    <row r="106" spans="1:10" s="212" customFormat="1" ht="57.6" customHeight="1">
      <c r="A106" s="317" t="s">
        <v>1293</v>
      </c>
      <c r="B106" s="317"/>
      <c r="C106" s="317"/>
      <c r="D106" s="317"/>
      <c r="E106" s="317"/>
      <c r="F106" s="317"/>
      <c r="G106" s="317"/>
      <c r="H106" s="317"/>
      <c r="I106" s="317"/>
      <c r="J106" s="317"/>
    </row>
    <row r="107" spans="1:10" s="212" customFormat="1" ht="57.6" customHeight="1">
      <c r="A107" s="317" t="s">
        <v>1294</v>
      </c>
      <c r="B107" s="317"/>
      <c r="C107" s="317"/>
      <c r="D107" s="317"/>
      <c r="E107" s="317"/>
      <c r="F107" s="317"/>
      <c r="G107" s="317"/>
      <c r="H107" s="317"/>
      <c r="I107" s="317"/>
      <c r="J107" s="317"/>
    </row>
    <row r="108" spans="1:10" s="212" customFormat="1" ht="57.6" customHeight="1">
      <c r="A108" s="317" t="s">
        <v>1295</v>
      </c>
      <c r="B108" s="317"/>
      <c r="C108" s="317"/>
      <c r="D108" s="317"/>
      <c r="E108" s="317"/>
      <c r="F108" s="317"/>
      <c r="G108" s="317"/>
      <c r="H108" s="317"/>
      <c r="I108" s="317"/>
      <c r="J108" s="317"/>
    </row>
    <row r="109" spans="1:10" s="212" customFormat="1" ht="90" customHeight="1">
      <c r="A109" s="317" t="s">
        <v>1296</v>
      </c>
      <c r="B109" s="317"/>
      <c r="C109" s="317"/>
      <c r="D109" s="317"/>
      <c r="E109" s="317"/>
      <c r="F109" s="317"/>
      <c r="G109" s="317"/>
      <c r="H109" s="317"/>
      <c r="I109" s="317"/>
      <c r="J109" s="317"/>
    </row>
    <row r="110" spans="1:10" s="212" customFormat="1" ht="57.6" customHeight="1">
      <c r="A110" s="317" t="s">
        <v>1297</v>
      </c>
      <c r="B110" s="317"/>
      <c r="C110" s="317"/>
      <c r="D110" s="317"/>
      <c r="E110" s="317"/>
      <c r="F110" s="317"/>
      <c r="G110" s="317"/>
      <c r="H110" s="317"/>
      <c r="I110" s="317"/>
      <c r="J110" s="317"/>
    </row>
    <row r="111" spans="1:10" s="212" customFormat="1" ht="57.6" customHeight="1">
      <c r="A111" s="317" t="s">
        <v>1298</v>
      </c>
      <c r="B111" s="317"/>
      <c r="C111" s="317"/>
      <c r="D111" s="317"/>
      <c r="E111" s="317"/>
      <c r="F111" s="317"/>
      <c r="G111" s="317"/>
      <c r="H111" s="317"/>
      <c r="I111" s="317"/>
      <c r="J111" s="317"/>
    </row>
    <row r="112" spans="1:10" s="212" customFormat="1" ht="57.6" customHeight="1">
      <c r="A112" s="317" t="s">
        <v>1299</v>
      </c>
      <c r="B112" s="317"/>
      <c r="C112" s="317"/>
      <c r="D112" s="317"/>
      <c r="E112" s="317"/>
      <c r="F112" s="317"/>
      <c r="G112" s="317"/>
      <c r="H112" s="317"/>
      <c r="I112" s="317"/>
      <c r="J112" s="317"/>
    </row>
    <row r="113" spans="1:10" s="212" customFormat="1" ht="57.6" customHeight="1">
      <c r="A113" s="317" t="s">
        <v>1300</v>
      </c>
      <c r="B113" s="317"/>
      <c r="C113" s="317"/>
      <c r="D113" s="317"/>
      <c r="E113" s="317"/>
      <c r="F113" s="317"/>
      <c r="G113" s="317"/>
      <c r="H113" s="317"/>
      <c r="I113" s="317"/>
      <c r="J113" s="317"/>
    </row>
    <row r="114" spans="1:10" s="212" customFormat="1" ht="57.6" customHeight="1">
      <c r="A114" s="317" t="s">
        <v>1301</v>
      </c>
      <c r="B114" s="317"/>
      <c r="C114" s="317"/>
      <c r="D114" s="317"/>
      <c r="E114" s="317"/>
      <c r="F114" s="317"/>
      <c r="G114" s="317"/>
      <c r="H114" s="317"/>
      <c r="I114" s="317"/>
      <c r="J114" s="317"/>
    </row>
    <row r="115" spans="1:10" s="212" customFormat="1" ht="57.6" customHeight="1">
      <c r="A115" s="317" t="s">
        <v>1302</v>
      </c>
      <c r="B115" s="317"/>
      <c r="C115" s="317"/>
      <c r="D115" s="317"/>
      <c r="E115" s="317"/>
      <c r="F115" s="317"/>
      <c r="G115" s="317"/>
      <c r="H115" s="317"/>
      <c r="I115" s="317"/>
      <c r="J115" s="317"/>
    </row>
    <row r="116" spans="1:10" s="212" customFormat="1" ht="57.6" customHeight="1">
      <c r="A116" s="317" t="s">
        <v>1303</v>
      </c>
      <c r="B116" s="317"/>
      <c r="C116" s="317"/>
      <c r="D116" s="317"/>
      <c r="E116" s="317"/>
      <c r="F116" s="317"/>
      <c r="G116" s="317"/>
      <c r="H116" s="317"/>
      <c r="I116" s="317"/>
      <c r="J116" s="317"/>
    </row>
    <row r="117" spans="1:10" s="212" customFormat="1" ht="57.6" customHeight="1">
      <c r="A117" s="317" t="s">
        <v>1304</v>
      </c>
      <c r="B117" s="317"/>
      <c r="C117" s="317"/>
      <c r="D117" s="317"/>
      <c r="E117" s="317"/>
      <c r="F117" s="317"/>
      <c r="G117" s="317"/>
      <c r="H117" s="317"/>
      <c r="I117" s="317"/>
      <c r="J117" s="317"/>
    </row>
    <row r="118" spans="1:10" s="212" customFormat="1" ht="57.6" customHeight="1">
      <c r="A118" s="317" t="s">
        <v>1305</v>
      </c>
      <c r="B118" s="317"/>
      <c r="C118" s="317"/>
      <c r="D118" s="317"/>
      <c r="E118" s="317"/>
      <c r="F118" s="317"/>
      <c r="G118" s="317"/>
      <c r="H118" s="317"/>
      <c r="I118" s="317"/>
      <c r="J118" s="317"/>
    </row>
    <row r="119" spans="1:10" s="212" customFormat="1" ht="77.099999999999994" customHeight="1">
      <c r="A119" s="317" t="s">
        <v>1306</v>
      </c>
      <c r="B119" s="317"/>
      <c r="C119" s="317"/>
      <c r="D119" s="317"/>
      <c r="E119" s="317"/>
      <c r="F119" s="317"/>
      <c r="G119" s="317"/>
      <c r="H119" s="317"/>
      <c r="I119" s="317"/>
      <c r="J119" s="317"/>
    </row>
    <row r="120" spans="1:10" s="212" customFormat="1" ht="57.6" customHeight="1">
      <c r="A120" s="317" t="s">
        <v>1307</v>
      </c>
      <c r="B120" s="317"/>
      <c r="C120" s="317"/>
      <c r="D120" s="317"/>
      <c r="E120" s="317"/>
      <c r="F120" s="317"/>
      <c r="G120" s="317"/>
      <c r="H120" s="317"/>
      <c r="I120" s="317"/>
      <c r="J120" s="317"/>
    </row>
    <row r="121" spans="1:10" s="212" customFormat="1" ht="57.6" customHeight="1">
      <c r="A121" s="317" t="s">
        <v>1308</v>
      </c>
      <c r="B121" s="317"/>
      <c r="C121" s="317"/>
      <c r="D121" s="317"/>
      <c r="E121" s="317"/>
      <c r="F121" s="317"/>
      <c r="G121" s="317"/>
      <c r="H121" s="317"/>
      <c r="I121" s="317"/>
      <c r="J121" s="317"/>
    </row>
    <row r="122" spans="1:10" s="212" customFormat="1" ht="57.6" customHeight="1">
      <c r="A122" s="317" t="s">
        <v>1309</v>
      </c>
      <c r="B122" s="317"/>
      <c r="C122" s="317"/>
      <c r="D122" s="317"/>
      <c r="E122" s="317"/>
      <c r="F122" s="317"/>
      <c r="G122" s="317"/>
      <c r="H122" s="317"/>
      <c r="I122" s="317"/>
      <c r="J122" s="317"/>
    </row>
    <row r="123" spans="1:10" s="212" customFormat="1" ht="57.6" customHeight="1">
      <c r="A123" s="317" t="s">
        <v>1310</v>
      </c>
      <c r="B123" s="317"/>
      <c r="C123" s="317"/>
      <c r="D123" s="317"/>
      <c r="E123" s="317"/>
      <c r="F123" s="317"/>
      <c r="G123" s="317"/>
      <c r="H123" s="317"/>
      <c r="I123" s="317"/>
      <c r="J123" s="317"/>
    </row>
    <row r="124" spans="1:10" s="212" customFormat="1" ht="57.6" customHeight="1">
      <c r="A124" s="317" t="s">
        <v>1311</v>
      </c>
      <c r="B124" s="317"/>
      <c r="C124" s="317"/>
      <c r="D124" s="317"/>
      <c r="E124" s="317"/>
      <c r="F124" s="317"/>
      <c r="G124" s="317"/>
      <c r="H124" s="317"/>
      <c r="I124" s="317"/>
      <c r="J124" s="317"/>
    </row>
    <row r="125" spans="1:10" s="212" customFormat="1" ht="57.6" customHeight="1">
      <c r="A125" s="317" t="s">
        <v>1312</v>
      </c>
      <c r="B125" s="317"/>
      <c r="C125" s="317"/>
      <c r="D125" s="317"/>
      <c r="E125" s="317"/>
      <c r="F125" s="317"/>
      <c r="G125" s="317"/>
      <c r="H125" s="317"/>
      <c r="I125" s="317"/>
      <c r="J125" s="317"/>
    </row>
    <row r="126" spans="1:10" s="212" customFormat="1" ht="57.6" customHeight="1">
      <c r="A126" s="317" t="s">
        <v>1313</v>
      </c>
      <c r="B126" s="317"/>
      <c r="C126" s="317"/>
      <c r="D126" s="317"/>
      <c r="E126" s="317"/>
      <c r="F126" s="317"/>
      <c r="G126" s="317"/>
      <c r="H126" s="317"/>
      <c r="I126" s="317"/>
      <c r="J126" s="317"/>
    </row>
    <row r="127" spans="1:10" s="212" customFormat="1" ht="57.6" customHeight="1">
      <c r="A127" s="317" t="s">
        <v>1314</v>
      </c>
      <c r="B127" s="317"/>
      <c r="C127" s="317"/>
      <c r="D127" s="317"/>
      <c r="E127" s="317"/>
      <c r="F127" s="317"/>
      <c r="G127" s="317"/>
      <c r="H127" s="317"/>
      <c r="I127" s="317"/>
      <c r="J127" s="317"/>
    </row>
    <row r="128" spans="1:10" s="212" customFormat="1" ht="57.6" customHeight="1">
      <c r="A128" s="317" t="s">
        <v>1315</v>
      </c>
      <c r="B128" s="317"/>
      <c r="C128" s="317"/>
      <c r="D128" s="317"/>
      <c r="E128" s="317"/>
      <c r="F128" s="317"/>
      <c r="G128" s="317"/>
      <c r="H128" s="317"/>
      <c r="I128" s="317"/>
      <c r="J128" s="317"/>
    </row>
    <row r="129" spans="1:10" s="212" customFormat="1" ht="57.6" customHeight="1">
      <c r="A129" s="317" t="s">
        <v>1316</v>
      </c>
      <c r="B129" s="317"/>
      <c r="C129" s="317"/>
      <c r="D129" s="317"/>
      <c r="E129" s="317"/>
      <c r="F129" s="317"/>
      <c r="G129" s="317"/>
      <c r="H129" s="317"/>
      <c r="I129" s="317"/>
      <c r="J129" s="317"/>
    </row>
    <row r="130" spans="1:10" s="212" customFormat="1" ht="57.6" customHeight="1">
      <c r="A130" s="317" t="s">
        <v>1317</v>
      </c>
      <c r="B130" s="317"/>
      <c r="C130" s="317"/>
      <c r="D130" s="317"/>
      <c r="E130" s="317"/>
      <c r="F130" s="317"/>
      <c r="G130" s="317"/>
      <c r="H130" s="317"/>
      <c r="I130" s="317"/>
      <c r="J130" s="317"/>
    </row>
    <row r="131" spans="1:10" s="212" customFormat="1" ht="57.6" customHeight="1">
      <c r="A131" s="317" t="s">
        <v>1318</v>
      </c>
      <c r="B131" s="317"/>
      <c r="C131" s="317"/>
      <c r="D131" s="317"/>
      <c r="E131" s="317"/>
      <c r="F131" s="317"/>
      <c r="G131" s="317"/>
      <c r="H131" s="317"/>
      <c r="I131" s="317"/>
      <c r="J131" s="317"/>
    </row>
    <row r="132" spans="1:10" s="212" customFormat="1" ht="57.6" customHeight="1">
      <c r="A132" s="317" t="s">
        <v>1319</v>
      </c>
      <c r="B132" s="317"/>
      <c r="C132" s="317"/>
      <c r="D132" s="317"/>
      <c r="E132" s="317"/>
      <c r="F132" s="317"/>
      <c r="G132" s="317"/>
      <c r="H132" s="317"/>
      <c r="I132" s="317"/>
      <c r="J132" s="317"/>
    </row>
    <row r="133" spans="1:10" s="212" customFormat="1" ht="57.6" customHeight="1">
      <c r="A133" s="317" t="s">
        <v>1320</v>
      </c>
      <c r="B133" s="317"/>
      <c r="C133" s="317"/>
      <c r="D133" s="317"/>
      <c r="E133" s="317"/>
      <c r="F133" s="317"/>
      <c r="G133" s="317"/>
      <c r="H133" s="317"/>
      <c r="I133" s="317"/>
      <c r="J133" s="317"/>
    </row>
    <row r="134" spans="1:10" s="212" customFormat="1" ht="57.6" customHeight="1">
      <c r="A134" s="317" t="s">
        <v>1321</v>
      </c>
      <c r="B134" s="317"/>
      <c r="C134" s="317"/>
      <c r="D134" s="317"/>
      <c r="E134" s="317"/>
      <c r="F134" s="317"/>
      <c r="G134" s="317"/>
      <c r="H134" s="317"/>
      <c r="I134" s="317"/>
      <c r="J134" s="317"/>
    </row>
    <row r="135" spans="1:10" s="212" customFormat="1" ht="57.6" customHeight="1">
      <c r="A135" s="322" t="s">
        <v>1322</v>
      </c>
      <c r="B135" s="322"/>
      <c r="C135" s="322"/>
      <c r="D135" s="322"/>
      <c r="E135" s="322"/>
      <c r="F135" s="322"/>
      <c r="G135" s="322"/>
      <c r="H135" s="322"/>
      <c r="I135" s="322"/>
      <c r="J135" s="322"/>
    </row>
    <row r="136" spans="1:10" s="212" customFormat="1" ht="57.6" customHeight="1">
      <c r="A136" s="322" t="s">
        <v>1323</v>
      </c>
      <c r="B136" s="322"/>
      <c r="C136" s="322"/>
      <c r="D136" s="322"/>
      <c r="E136" s="322"/>
      <c r="F136" s="322"/>
      <c r="G136" s="322"/>
      <c r="H136" s="322"/>
      <c r="I136" s="322"/>
      <c r="J136" s="322"/>
    </row>
    <row r="137" spans="1:10" s="212" customFormat="1" ht="57.6" customHeight="1">
      <c r="A137" s="322" t="s">
        <v>1324</v>
      </c>
      <c r="B137" s="322"/>
      <c r="C137" s="322"/>
      <c r="D137" s="322"/>
      <c r="E137" s="322"/>
      <c r="F137" s="322"/>
      <c r="G137" s="322"/>
      <c r="H137" s="322"/>
      <c r="I137" s="322"/>
      <c r="J137" s="322"/>
    </row>
    <row r="138" spans="1:10" s="212" customFormat="1" ht="57.6" customHeight="1">
      <c r="A138" s="322" t="s">
        <v>1325</v>
      </c>
      <c r="B138" s="322"/>
      <c r="C138" s="322"/>
      <c r="D138" s="322"/>
      <c r="E138" s="322"/>
      <c r="F138" s="322"/>
      <c r="G138" s="322"/>
      <c r="H138" s="322"/>
      <c r="I138" s="322"/>
      <c r="J138" s="322"/>
    </row>
    <row r="139" spans="1:10" s="212" customFormat="1" ht="36" customHeight="1">
      <c r="A139" s="209"/>
      <c r="B139" s="209"/>
      <c r="C139" s="209"/>
      <c r="D139" s="209"/>
      <c r="E139" s="209"/>
      <c r="F139" s="209"/>
      <c r="G139" s="209"/>
      <c r="H139" s="209"/>
      <c r="I139" s="209"/>
      <c r="J139" s="209"/>
    </row>
    <row r="140" spans="1:10" s="212" customFormat="1" ht="36" customHeight="1">
      <c r="A140" s="210"/>
      <c r="B140" s="210"/>
      <c r="C140" s="210"/>
      <c r="D140" s="210"/>
      <c r="E140" s="210"/>
      <c r="F140" s="210"/>
      <c r="G140" s="210"/>
      <c r="H140" s="210"/>
      <c r="I140" s="210"/>
      <c r="J140" s="210"/>
    </row>
    <row r="141" spans="1:10" s="212" customFormat="1" ht="36" customHeight="1"/>
    <row r="142" spans="1:10" s="213" customFormat="1" ht="36" customHeight="1">
      <c r="A142" s="320" t="s">
        <v>1326</v>
      </c>
      <c r="B142" s="320"/>
      <c r="C142" s="320"/>
      <c r="D142" s="320"/>
      <c r="E142" s="320"/>
      <c r="F142" s="320"/>
      <c r="G142" s="320"/>
      <c r="H142" s="320"/>
      <c r="I142" s="320"/>
      <c r="J142" s="320"/>
    </row>
    <row r="143" spans="1:10" s="212" customFormat="1" ht="36" customHeight="1">
      <c r="A143" s="321"/>
      <c r="B143" s="321"/>
      <c r="C143" s="321"/>
      <c r="D143" s="321"/>
      <c r="E143" s="321"/>
      <c r="F143" s="321"/>
      <c r="G143" s="321"/>
      <c r="H143" s="321"/>
      <c r="I143" s="321"/>
      <c r="J143" s="321"/>
    </row>
    <row r="144" spans="1:10" s="212" customFormat="1" ht="66.900000000000006" customHeight="1">
      <c r="A144" s="317" t="s">
        <v>1327</v>
      </c>
      <c r="B144" s="317"/>
      <c r="C144" s="317"/>
      <c r="D144" s="317"/>
      <c r="E144" s="317"/>
      <c r="F144" s="317"/>
      <c r="G144" s="317"/>
      <c r="H144" s="317"/>
      <c r="I144" s="317"/>
      <c r="J144" s="317"/>
    </row>
    <row r="145" spans="1:10" s="212" customFormat="1" ht="47.1" customHeight="1">
      <c r="A145" s="317" t="s">
        <v>1328</v>
      </c>
      <c r="B145" s="317"/>
      <c r="C145" s="317"/>
      <c r="D145" s="317"/>
      <c r="E145" s="317"/>
      <c r="F145" s="317"/>
      <c r="G145" s="317"/>
      <c r="H145" s="317"/>
      <c r="I145" s="317"/>
      <c r="J145" s="317"/>
    </row>
    <row r="146" spans="1:10" s="212" customFormat="1" ht="60" customHeight="1">
      <c r="A146" s="317" t="s">
        <v>1329</v>
      </c>
      <c r="B146" s="317"/>
      <c r="C146" s="317"/>
      <c r="D146" s="317"/>
      <c r="E146" s="317"/>
      <c r="F146" s="317"/>
      <c r="G146" s="317"/>
      <c r="H146" s="317"/>
      <c r="I146" s="317"/>
      <c r="J146" s="317"/>
    </row>
    <row r="147" spans="1:10" s="212" customFormat="1" ht="36" customHeight="1">
      <c r="A147" s="317" t="s">
        <v>1330</v>
      </c>
      <c r="B147" s="317"/>
      <c r="C147" s="317"/>
      <c r="D147" s="317"/>
      <c r="E147" s="317"/>
      <c r="F147" s="317"/>
      <c r="G147" s="317"/>
      <c r="H147" s="317"/>
      <c r="I147" s="317"/>
      <c r="J147" s="317"/>
    </row>
    <row r="148" spans="1:10" s="212" customFormat="1" ht="36" customHeight="1">
      <c r="A148" s="317" t="s">
        <v>1331</v>
      </c>
      <c r="B148" s="317"/>
      <c r="C148" s="317"/>
      <c r="D148" s="317"/>
      <c r="E148" s="317"/>
      <c r="F148" s="317"/>
      <c r="G148" s="317"/>
      <c r="H148" s="317"/>
      <c r="I148" s="317"/>
      <c r="J148" s="317"/>
    </row>
    <row r="149" spans="1:10" s="212" customFormat="1" ht="60" customHeight="1">
      <c r="A149" s="317" t="s">
        <v>1332</v>
      </c>
      <c r="B149" s="317"/>
      <c r="C149" s="317"/>
      <c r="D149" s="317"/>
      <c r="E149" s="317"/>
      <c r="F149" s="317"/>
      <c r="G149" s="317"/>
      <c r="H149" s="317"/>
      <c r="I149" s="317"/>
      <c r="J149" s="317"/>
    </row>
    <row r="150" spans="1:10" s="212" customFormat="1" ht="36" customHeight="1">
      <c r="A150" s="317" t="s">
        <v>1333</v>
      </c>
      <c r="B150" s="317"/>
      <c r="C150" s="317"/>
      <c r="D150" s="317"/>
      <c r="E150" s="317"/>
      <c r="F150" s="317"/>
      <c r="G150" s="317"/>
      <c r="H150" s="317"/>
      <c r="I150" s="317"/>
      <c r="J150" s="317"/>
    </row>
    <row r="151" spans="1:10" s="212" customFormat="1" ht="36" customHeight="1">
      <c r="A151" s="317" t="s">
        <v>1334</v>
      </c>
      <c r="B151" s="317"/>
      <c r="C151" s="317"/>
      <c r="D151" s="317"/>
      <c r="E151" s="317"/>
      <c r="F151" s="317"/>
      <c r="G151" s="317"/>
      <c r="H151" s="317"/>
      <c r="I151" s="317"/>
      <c r="J151" s="317"/>
    </row>
    <row r="152" spans="1:10" s="212" customFormat="1" ht="62.1" customHeight="1">
      <c r="A152" s="317" t="s">
        <v>1335</v>
      </c>
      <c r="B152" s="317"/>
      <c r="C152" s="317"/>
      <c r="D152" s="317"/>
      <c r="E152" s="317"/>
      <c r="F152" s="317"/>
      <c r="G152" s="317"/>
      <c r="H152" s="317"/>
      <c r="I152" s="317"/>
      <c r="J152" s="317"/>
    </row>
    <row r="153" spans="1:10" s="212" customFormat="1" ht="19.2" customHeight="1">
      <c r="A153" s="319" t="s">
        <v>1336</v>
      </c>
      <c r="B153" s="319"/>
      <c r="C153" s="319"/>
      <c r="D153" s="319"/>
      <c r="E153" s="319"/>
      <c r="F153" s="319"/>
      <c r="G153" s="319"/>
      <c r="H153" s="319"/>
      <c r="I153" s="319"/>
      <c r="J153" s="319"/>
    </row>
    <row r="154" spans="1:10" s="212" customFormat="1" ht="15.6">
      <c r="A154" s="318" t="s">
        <v>1337</v>
      </c>
      <c r="B154" s="318"/>
      <c r="C154" s="318"/>
      <c r="D154" s="318"/>
      <c r="E154" s="318"/>
      <c r="F154" s="318"/>
      <c r="G154" s="318"/>
      <c r="H154" s="318"/>
      <c r="I154" s="318"/>
      <c r="J154" s="318"/>
    </row>
    <row r="155" spans="1:10" s="212" customFormat="1" ht="15.6">
      <c r="A155" s="318" t="s">
        <v>1338</v>
      </c>
      <c r="B155" s="318"/>
      <c r="C155" s="318"/>
      <c r="D155" s="318"/>
      <c r="E155" s="318"/>
      <c r="F155" s="318"/>
      <c r="G155" s="318"/>
      <c r="H155" s="318"/>
      <c r="I155" s="318"/>
      <c r="J155" s="318"/>
    </row>
    <row r="156" spans="1:10" s="212" customFormat="1" ht="15.6">
      <c r="A156" s="318" t="s">
        <v>1339</v>
      </c>
      <c r="B156" s="318"/>
      <c r="C156" s="318"/>
      <c r="D156" s="318"/>
      <c r="E156" s="318"/>
      <c r="F156" s="318"/>
      <c r="G156" s="318"/>
      <c r="H156" s="318"/>
      <c r="I156" s="318"/>
      <c r="J156" s="318"/>
    </row>
    <row r="157" spans="1:10" s="212" customFormat="1" ht="15.6">
      <c r="A157" s="318" t="s">
        <v>1340</v>
      </c>
      <c r="B157" s="318"/>
      <c r="C157" s="318"/>
      <c r="D157" s="318"/>
      <c r="E157" s="318"/>
      <c r="F157" s="318"/>
      <c r="G157" s="318"/>
      <c r="H157" s="318"/>
      <c r="I157" s="318"/>
      <c r="J157" s="318"/>
    </row>
    <row r="158" spans="1:10" s="212" customFormat="1" ht="15.6">
      <c r="A158" s="318" t="s">
        <v>1341</v>
      </c>
      <c r="B158" s="318"/>
      <c r="C158" s="318"/>
      <c r="D158" s="318"/>
      <c r="E158" s="318"/>
      <c r="F158" s="318"/>
      <c r="G158" s="318"/>
      <c r="H158" s="318"/>
      <c r="I158" s="318"/>
      <c r="J158" s="318"/>
    </row>
    <row r="159" spans="1:10" s="212" customFormat="1" ht="15.6">
      <c r="A159" s="318" t="s">
        <v>1342</v>
      </c>
      <c r="B159" s="318"/>
      <c r="C159" s="318"/>
      <c r="D159" s="318"/>
      <c r="E159" s="318"/>
      <c r="F159" s="318"/>
      <c r="G159" s="318"/>
      <c r="H159" s="318"/>
      <c r="I159" s="318"/>
      <c r="J159" s="318"/>
    </row>
    <row r="160" spans="1:10" s="212" customFormat="1" ht="15.6">
      <c r="A160" s="318" t="s">
        <v>1343</v>
      </c>
      <c r="B160" s="318"/>
      <c r="C160" s="318"/>
      <c r="D160" s="318"/>
      <c r="E160" s="318"/>
      <c r="F160" s="318"/>
      <c r="G160" s="318"/>
      <c r="H160" s="318"/>
      <c r="I160" s="318"/>
      <c r="J160" s="318"/>
    </row>
    <row r="161" spans="1:10" s="212" customFormat="1" ht="15.6">
      <c r="A161" s="318" t="s">
        <v>1344</v>
      </c>
      <c r="B161" s="318"/>
      <c r="C161" s="318"/>
      <c r="D161" s="318"/>
      <c r="E161" s="318"/>
      <c r="F161" s="318"/>
      <c r="G161" s="318"/>
      <c r="H161" s="318"/>
      <c r="I161" s="318"/>
      <c r="J161" s="318"/>
    </row>
    <row r="162" spans="1:10" s="212" customFormat="1" ht="15.6">
      <c r="A162" s="318" t="s">
        <v>1345</v>
      </c>
      <c r="B162" s="318"/>
      <c r="C162" s="318"/>
      <c r="D162" s="318"/>
      <c r="E162" s="318"/>
      <c r="F162" s="318"/>
      <c r="G162" s="318"/>
      <c r="H162" s="318"/>
      <c r="I162" s="318"/>
      <c r="J162" s="318"/>
    </row>
    <row r="163" spans="1:10" s="212" customFormat="1" ht="36" customHeight="1">
      <c r="A163" s="210"/>
    </row>
    <row r="164" spans="1:10" s="212" customFormat="1" ht="43.05" customHeight="1">
      <c r="A164" s="317" t="s">
        <v>1346</v>
      </c>
      <c r="B164" s="317"/>
      <c r="C164" s="317"/>
      <c r="D164" s="317"/>
      <c r="E164" s="317"/>
      <c r="F164" s="317"/>
      <c r="G164" s="317"/>
      <c r="H164" s="317"/>
      <c r="I164" s="317"/>
      <c r="J164" s="317"/>
    </row>
    <row r="165" spans="1:10" s="212" customFormat="1" ht="41.1" customHeight="1">
      <c r="A165" s="317" t="s">
        <v>1347</v>
      </c>
      <c r="B165" s="317"/>
      <c r="C165" s="317"/>
      <c r="D165" s="317"/>
      <c r="E165" s="317"/>
      <c r="F165" s="317"/>
      <c r="G165" s="317"/>
      <c r="H165" s="317"/>
      <c r="I165" s="317"/>
      <c r="J165" s="317"/>
    </row>
    <row r="166" spans="1:10" s="212" customFormat="1" ht="36" customHeight="1">
      <c r="A166" s="210"/>
    </row>
    <row r="167" spans="1:10" s="212" customFormat="1" ht="36" customHeight="1"/>
    <row r="168" spans="1:10" s="212" customFormat="1" ht="36" customHeight="1"/>
  </sheetData>
  <sheetProtection formatColumns="0" formatRows="0"/>
  <mergeCells count="159">
    <mergeCell ref="A1:J1"/>
    <mergeCell ref="A2:J2"/>
    <mergeCell ref="A3:J3"/>
    <mergeCell ref="A4:J4"/>
    <mergeCell ref="A5:J5"/>
    <mergeCell ref="A7:J7"/>
    <mergeCell ref="A14:J14"/>
    <mergeCell ref="A15:J15"/>
    <mergeCell ref="A16:J16"/>
    <mergeCell ref="A17:J17"/>
    <mergeCell ref="A18:J18"/>
    <mergeCell ref="A19:J19"/>
    <mergeCell ref="A8:J8"/>
    <mergeCell ref="A10:J10"/>
    <mergeCell ref="A11:J11"/>
    <mergeCell ref="A12:J12"/>
    <mergeCell ref="A13:J13"/>
    <mergeCell ref="A26:J26"/>
    <mergeCell ref="A27:J27"/>
    <mergeCell ref="A28:J28"/>
    <mergeCell ref="A29:J29"/>
    <mergeCell ref="A30:J30"/>
    <mergeCell ref="A31:J31"/>
    <mergeCell ref="A20:J20"/>
    <mergeCell ref="A21:J21"/>
    <mergeCell ref="A22:J22"/>
    <mergeCell ref="A23:J23"/>
    <mergeCell ref="A24:J24"/>
    <mergeCell ref="A25:J25"/>
    <mergeCell ref="A38:J38"/>
    <mergeCell ref="A39:J39"/>
    <mergeCell ref="A40:J40"/>
    <mergeCell ref="A41:J41"/>
    <mergeCell ref="A42:J42"/>
    <mergeCell ref="A43:J43"/>
    <mergeCell ref="A32:J32"/>
    <mergeCell ref="A33:J33"/>
    <mergeCell ref="A34:J34"/>
    <mergeCell ref="A35:J35"/>
    <mergeCell ref="A36:J36"/>
    <mergeCell ref="A37:J37"/>
    <mergeCell ref="A50:J50"/>
    <mergeCell ref="A51:J51"/>
    <mergeCell ref="A52:J52"/>
    <mergeCell ref="A53:J53"/>
    <mergeCell ref="A54:J54"/>
    <mergeCell ref="A55:J55"/>
    <mergeCell ref="A44:J44"/>
    <mergeCell ref="A45:J45"/>
    <mergeCell ref="A46:J46"/>
    <mergeCell ref="A47:J47"/>
    <mergeCell ref="A48:J48"/>
    <mergeCell ref="A49:J49"/>
    <mergeCell ref="A62:J62"/>
    <mergeCell ref="A63:J63"/>
    <mergeCell ref="A64:J64"/>
    <mergeCell ref="A65:J65"/>
    <mergeCell ref="A66:J66"/>
    <mergeCell ref="A67:J67"/>
    <mergeCell ref="A56:J56"/>
    <mergeCell ref="A57:J57"/>
    <mergeCell ref="A58:J58"/>
    <mergeCell ref="A59:J59"/>
    <mergeCell ref="A60:J60"/>
    <mergeCell ref="A61:J61"/>
    <mergeCell ref="A74:J74"/>
    <mergeCell ref="A75:J75"/>
    <mergeCell ref="A76:J76"/>
    <mergeCell ref="A77:J77"/>
    <mergeCell ref="A78:J78"/>
    <mergeCell ref="A79:J79"/>
    <mergeCell ref="A68:J68"/>
    <mergeCell ref="A69:J69"/>
    <mergeCell ref="A70:J70"/>
    <mergeCell ref="A71:J71"/>
    <mergeCell ref="A72:J72"/>
    <mergeCell ref="A73:J73"/>
    <mergeCell ref="A86:J86"/>
    <mergeCell ref="A87:J87"/>
    <mergeCell ref="A88:J88"/>
    <mergeCell ref="A89:J89"/>
    <mergeCell ref="A90:J90"/>
    <mergeCell ref="A91:J91"/>
    <mergeCell ref="A80:J80"/>
    <mergeCell ref="A81:J81"/>
    <mergeCell ref="A82:J82"/>
    <mergeCell ref="A83:J83"/>
    <mergeCell ref="A84:J84"/>
    <mergeCell ref="A85:J85"/>
    <mergeCell ref="A98:J98"/>
    <mergeCell ref="A99:J99"/>
    <mergeCell ref="A100:J100"/>
    <mergeCell ref="A101:J101"/>
    <mergeCell ref="A102:J102"/>
    <mergeCell ref="A103:J103"/>
    <mergeCell ref="A92:J92"/>
    <mergeCell ref="A93:J93"/>
    <mergeCell ref="A94:J94"/>
    <mergeCell ref="A95:J95"/>
    <mergeCell ref="A96:J96"/>
    <mergeCell ref="A97:J97"/>
    <mergeCell ref="A110:J110"/>
    <mergeCell ref="A111:J111"/>
    <mergeCell ref="A112:J112"/>
    <mergeCell ref="A113:J113"/>
    <mergeCell ref="A114:J114"/>
    <mergeCell ref="A115:J115"/>
    <mergeCell ref="A104:J104"/>
    <mergeCell ref="A105:J105"/>
    <mergeCell ref="A106:J106"/>
    <mergeCell ref="A107:J107"/>
    <mergeCell ref="A108:J108"/>
    <mergeCell ref="A109:J109"/>
    <mergeCell ref="A122:J122"/>
    <mergeCell ref="A123:J123"/>
    <mergeCell ref="A124:J124"/>
    <mergeCell ref="A125:J125"/>
    <mergeCell ref="A126:J126"/>
    <mergeCell ref="A127:J127"/>
    <mergeCell ref="A116:J116"/>
    <mergeCell ref="A117:J117"/>
    <mergeCell ref="A118:J118"/>
    <mergeCell ref="A119:J119"/>
    <mergeCell ref="A120:J120"/>
    <mergeCell ref="A121:J121"/>
    <mergeCell ref="A134:J134"/>
    <mergeCell ref="A135:J135"/>
    <mergeCell ref="A136:J136"/>
    <mergeCell ref="A137:J137"/>
    <mergeCell ref="A138:J138"/>
    <mergeCell ref="A128:J128"/>
    <mergeCell ref="A129:J129"/>
    <mergeCell ref="A130:J130"/>
    <mergeCell ref="A131:J131"/>
    <mergeCell ref="A132:J132"/>
    <mergeCell ref="A133:J133"/>
    <mergeCell ref="A147:J147"/>
    <mergeCell ref="A148:J148"/>
    <mergeCell ref="A149:J149"/>
    <mergeCell ref="A150:J150"/>
    <mergeCell ref="A151:J151"/>
    <mergeCell ref="A152:J152"/>
    <mergeCell ref="A142:J142"/>
    <mergeCell ref="A143:J143"/>
    <mergeCell ref="A144:J144"/>
    <mergeCell ref="A145:J145"/>
    <mergeCell ref="A146:J146"/>
    <mergeCell ref="A164:J164"/>
    <mergeCell ref="A165:J165"/>
    <mergeCell ref="A157:J157"/>
    <mergeCell ref="A158:J158"/>
    <mergeCell ref="A159:J159"/>
    <mergeCell ref="A160:J160"/>
    <mergeCell ref="A161:J161"/>
    <mergeCell ref="A162:J162"/>
    <mergeCell ref="A153:J153"/>
    <mergeCell ref="A154:J154"/>
    <mergeCell ref="A155:J155"/>
    <mergeCell ref="A156:J156"/>
  </mergeCells>
  <hyperlinks>
    <hyperlink ref="A8" r:id="rId1" xr:uid="{00000000-0004-0000-0B00-000000000000}"/>
  </hyperlinks>
  <pageMargins left="0.7" right="0.7" top="0.75" bottom="0.75" header="0.3" footer="0.3"/>
  <pageSetup orientation="landscape" r:id="rId2"/>
  <headerFooter>
    <oddHeader xml:space="preserve">&amp;L  &amp;C&amp;"System Font,Regular"&amp;10&amp;K000000  &amp;R  </oddHeader>
    <oddFooter xml:space="preserve">&amp;C    </oddFooter>
  </headerFooter>
  <rowBreaks count="1" manualBreakCount="1">
    <brk id="140" max="16383"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U36"/>
  <sheetViews>
    <sheetView zoomScale="200" workbookViewId="0">
      <selection activeCell="C31" sqref="C31"/>
    </sheetView>
  </sheetViews>
  <sheetFormatPr defaultColWidth="10.8984375" defaultRowHeight="15.6"/>
  <cols>
    <col min="1" max="1" width="10.8984375" style="4"/>
    <col min="2" max="2" width="37.69921875" style="4" bestFit="1" customWidth="1"/>
    <col min="3" max="10" width="10.8984375" style="4"/>
    <col min="11" max="11" width="19.296875" style="4" customWidth="1"/>
    <col min="12" max="12" width="10.8984375" style="4"/>
    <col min="13" max="13" width="38.09765625" style="4" bestFit="1" customWidth="1"/>
    <col min="14" max="14" width="10.8984375" style="4"/>
    <col min="15" max="15" width="49.3984375" style="4" customWidth="1"/>
    <col min="16" max="16" width="10.8984375" style="4"/>
    <col min="17" max="17" width="43.69921875" style="4" bestFit="1" customWidth="1"/>
    <col min="18" max="18" width="10.8984375" style="4"/>
    <col min="19" max="19" width="33" style="4" customWidth="1"/>
    <col min="20" max="20" width="10.8984375" style="4"/>
    <col min="21" max="21" width="27.09765625" style="4" customWidth="1"/>
    <col min="22" max="22" width="10.8984375" style="4"/>
    <col min="23" max="23" width="30" style="4" bestFit="1" customWidth="1"/>
    <col min="24" max="24" width="10.8984375" style="4"/>
    <col min="25" max="25" width="31" style="4" bestFit="1" customWidth="1"/>
    <col min="26" max="26" width="31.3984375" style="4" bestFit="1" customWidth="1"/>
    <col min="27" max="27" width="10.8984375" style="4"/>
    <col min="28" max="28" width="23.296875" style="4" bestFit="1" customWidth="1"/>
    <col min="29" max="29" width="38.3984375" style="4" bestFit="1" customWidth="1"/>
    <col min="30" max="30" width="10.8984375" style="4"/>
    <col min="31" max="31" width="29.69921875" style="4" bestFit="1" customWidth="1"/>
    <col min="32" max="34" width="10.8984375" style="4"/>
    <col min="35" max="35" width="56.296875" style="4" bestFit="1" customWidth="1"/>
    <col min="36" max="36" width="10.8984375" style="4"/>
    <col min="37" max="37" width="31.296875" style="4" bestFit="1" customWidth="1"/>
    <col min="38" max="38" width="10.8984375" style="4"/>
    <col min="39" max="39" width="31.296875" style="4" bestFit="1" customWidth="1"/>
    <col min="40" max="40" width="10.8984375" style="4"/>
    <col min="41" max="41" width="43.296875" style="4" bestFit="1" customWidth="1"/>
    <col min="42" max="42" width="10.8984375" style="4"/>
    <col min="43" max="43" width="58.69921875" style="4" bestFit="1" customWidth="1"/>
    <col min="44" max="44" width="13.09765625" style="4" bestFit="1" customWidth="1"/>
    <col min="45" max="45" width="27.3984375" style="4" customWidth="1"/>
    <col min="46" max="46" width="14.8984375" style="4" bestFit="1" customWidth="1"/>
    <col min="47" max="47" width="20.296875" style="4" bestFit="1" customWidth="1"/>
    <col min="48" max="16384" width="10.8984375" style="4"/>
  </cols>
  <sheetData>
    <row r="1" spans="1:47" s="31" customFormat="1">
      <c r="A1" s="31" t="s">
        <v>357</v>
      </c>
      <c r="E1" s="31" t="s">
        <v>358</v>
      </c>
      <c r="H1" s="31" t="s">
        <v>359</v>
      </c>
      <c r="J1" s="31" t="s">
        <v>360</v>
      </c>
      <c r="L1" s="31" t="s">
        <v>361</v>
      </c>
      <c r="O1" s="31" t="s">
        <v>362</v>
      </c>
      <c r="S1" s="31" t="s">
        <v>363</v>
      </c>
      <c r="W1" s="31" t="s">
        <v>364</v>
      </c>
      <c r="Z1" s="31" t="s">
        <v>365</v>
      </c>
      <c r="AC1" s="31" t="s">
        <v>366</v>
      </c>
      <c r="AF1" s="31" t="s">
        <v>4</v>
      </c>
      <c r="AH1" s="31" t="s">
        <v>367</v>
      </c>
      <c r="AJ1" s="31" t="s">
        <v>368</v>
      </c>
      <c r="AL1" s="31" t="s">
        <v>369</v>
      </c>
      <c r="AN1" s="31" t="s">
        <v>370</v>
      </c>
      <c r="AP1" s="31" t="s">
        <v>371</v>
      </c>
      <c r="AR1" s="31" t="s">
        <v>372</v>
      </c>
      <c r="AT1" s="31" t="s">
        <v>373</v>
      </c>
    </row>
    <row r="2" spans="1:47">
      <c r="A2" s="25" t="b">
        <v>1</v>
      </c>
      <c r="B2" s="22" t="str">
        <f>IF(A2= TRUE, "Certificate|", "")</f>
        <v>Certificate|</v>
      </c>
      <c r="E2" s="3" t="b">
        <v>0</v>
      </c>
      <c r="F2" s="3" t="str">
        <f>IF(E2= TRUE, "SAT|", "")</f>
        <v/>
      </c>
      <c r="H2" s="3" t="b">
        <v>1</v>
      </c>
      <c r="I2" s="3" t="str">
        <f>IF(H2= TRUE, "Fall|", "")</f>
        <v>Fall|</v>
      </c>
      <c r="J2" s="3" t="b">
        <v>1</v>
      </c>
      <c r="K2" s="3" t="str">
        <f>IF(J2= TRUE, "Rolling Admission", "")</f>
        <v>Rolling Admission</v>
      </c>
      <c r="L2" s="48" t="b">
        <v>1</v>
      </c>
      <c r="M2" s="3" t="str">
        <f>IF(L2= TRUE, "American Council on Education (ACE)|", "")</f>
        <v>American Council on Education (ACE)|</v>
      </c>
      <c r="O2" s="40" t="s">
        <v>374</v>
      </c>
      <c r="P2" s="3" t="b">
        <v>0</v>
      </c>
      <c r="Q2" s="3" t="str">
        <f>IF(P2= TRUE, "Accelerated program|", "")</f>
        <v/>
      </c>
      <c r="S2" s="40" t="s">
        <v>375</v>
      </c>
      <c r="T2" s="3" t="b">
        <v>1</v>
      </c>
      <c r="U2" s="3" t="str">
        <f>IF(T2= TRUE, "Arts/fine arts|", "")</f>
        <v>Arts/fine arts|</v>
      </c>
      <c r="W2" s="4" t="s">
        <v>376</v>
      </c>
      <c r="X2" s="4" t="b">
        <v>0</v>
      </c>
      <c r="Y2" s="4" t="str">
        <f>IF(X2= TRUE, "Campus Ministries|", "")</f>
        <v/>
      </c>
      <c r="Z2" s="4" t="s">
        <v>377</v>
      </c>
      <c r="AA2" s="4" t="b">
        <v>1</v>
      </c>
      <c r="AB2" s="4" t="str">
        <f>IF(AA2= TRUE, "On Campus|", "")</f>
        <v>On Campus|</v>
      </c>
      <c r="AC2" s="4" t="s">
        <v>378</v>
      </c>
      <c r="AD2" s="4" t="b">
        <v>0</v>
      </c>
      <c r="AE2" s="4" t="str">
        <f>IF(AD2= TRUE, "Apartments for married students|", "")</f>
        <v/>
      </c>
      <c r="AF2" s="4" t="b">
        <v>0</v>
      </c>
      <c r="AG2" s="4" t="str">
        <f>IF(AF2, "2023-2024 academic costs not currently available", "")</f>
        <v/>
      </c>
      <c r="AH2" s="4" t="b">
        <v>1</v>
      </c>
      <c r="AI2" s="4" t="str">
        <f>IF(AH2= TRUE, "Institutional need-based grant or scholarship aid is available.|", "")</f>
        <v>Institutional need-based grant or scholarship aid is available.|</v>
      </c>
      <c r="AJ2" s="25" t="b">
        <v>0</v>
      </c>
      <c r="AK2" s="4" t="str">
        <f>IF(AJ2= TRUE, "Institution's own financial aid form|", "")</f>
        <v/>
      </c>
      <c r="AL2" s="4" t="b">
        <v>0</v>
      </c>
      <c r="AM2" s="4" t="str">
        <f>IF(AL2= TRUE, "FAFSA|", "")</f>
        <v/>
      </c>
      <c r="AN2" s="25" t="b">
        <v>1</v>
      </c>
      <c r="AO2" s="4" t="str">
        <f>IF(AN2= TRUE, "Direct Subsidized Stafford Loans | ", "")</f>
        <v xml:space="preserve">Direct Subsidized Stafford Loans | </v>
      </c>
      <c r="AP2" s="25" t="b">
        <v>1</v>
      </c>
      <c r="AQ2" s="4" t="str">
        <f>IF(AP2= TRUE, "Federal Pell| ", "")</f>
        <v xml:space="preserve">Federal Pell| </v>
      </c>
      <c r="AR2" s="25" t="b">
        <v>0</v>
      </c>
      <c r="AS2" s="4" t="str">
        <f>IF(AR2= TRUE, "Academics| ", "")</f>
        <v/>
      </c>
      <c r="AT2" s="4" t="b">
        <v>0</v>
      </c>
      <c r="AU2" s="4" t="str">
        <f>IF(AT2= TRUE, "Academics| ", "")</f>
        <v/>
      </c>
    </row>
    <row r="3" spans="1:47" ht="31.2">
      <c r="A3" s="25" t="b">
        <v>0</v>
      </c>
      <c r="B3" s="22" t="str">
        <f>IF(A3= TRUE, "Diploma|", "")</f>
        <v/>
      </c>
      <c r="E3" s="3" t="b">
        <v>0</v>
      </c>
      <c r="F3" s="3" t="str">
        <f>IF(E3= TRUE, "ACT|", "")</f>
        <v/>
      </c>
      <c r="H3" s="3" t="b">
        <v>0</v>
      </c>
      <c r="I3" s="3" t="str">
        <f>IF(H3= TRUE, "Winter|", "")</f>
        <v/>
      </c>
      <c r="J3" s="3" t="b">
        <v>0</v>
      </c>
      <c r="K3" s="3" t="str">
        <f>IF(J3= TRUE, "Rolling Admission", "")</f>
        <v/>
      </c>
      <c r="L3" s="48" t="b">
        <v>1</v>
      </c>
      <c r="M3" s="3" t="str">
        <f>IF(L3= TRUE, "College Level Examination Program (CLEP)|", "")</f>
        <v>College Level Examination Program (CLEP)|</v>
      </c>
      <c r="O3" s="40" t="s">
        <v>379</v>
      </c>
      <c r="P3" s="3" t="b">
        <v>0</v>
      </c>
      <c r="Q3" s="40" t="str">
        <f>IF(P3= TRUE, "Comprehensive transition and postsecondary program for students with intellectual disabilities|", "")</f>
        <v/>
      </c>
      <c r="S3" s="40" t="s">
        <v>380</v>
      </c>
      <c r="T3" s="3" t="b">
        <v>0</v>
      </c>
      <c r="U3" s="3" t="str">
        <f>IF(T3= TRUE, "Computer literacy|", "")</f>
        <v/>
      </c>
      <c r="W3" s="4" t="s">
        <v>381</v>
      </c>
      <c r="X3" s="4" t="b">
        <v>1</v>
      </c>
      <c r="Y3" s="4" t="str">
        <f>IF(X3= TRUE, "Choral groups|", "")</f>
        <v>Choral groups|</v>
      </c>
      <c r="Z3" s="4" t="s">
        <v>382</v>
      </c>
      <c r="AA3" s="4" t="b">
        <v>0</v>
      </c>
      <c r="AB3" s="4" t="str">
        <f>IF(AA3= TRUE, "At cooperating institution|", "")</f>
        <v/>
      </c>
      <c r="AC3" s="4" t="s">
        <v>383</v>
      </c>
      <c r="AD3" s="4" t="b">
        <v>1</v>
      </c>
      <c r="AE3" s="4" t="str">
        <f>IF(AD3= TRUE, "Apartments for single students|", "")</f>
        <v>Apartments for single students|</v>
      </c>
      <c r="AH3" s="4" t="b">
        <v>1</v>
      </c>
      <c r="AI3" s="4" t="str">
        <f>IF(AH3= TRUE, "Institutional non-need-based grant or scholarship aid is available.|", "")</f>
        <v>Institutional non-need-based grant or scholarship aid is available.|</v>
      </c>
      <c r="AJ3" s="25" t="b">
        <v>0</v>
      </c>
      <c r="AK3" s="4" t="str">
        <f>IF(AJ3= TRUE, "CSS Profile|", "")</f>
        <v/>
      </c>
      <c r="AL3" s="4" t="b">
        <v>0</v>
      </c>
      <c r="AM3" s="4" t="str">
        <f>IF(AL3= TRUE, "Institution's own financial aid form|", "")</f>
        <v/>
      </c>
      <c r="AN3" s="25" t="b">
        <v>1</v>
      </c>
      <c r="AO3" s="4" t="str">
        <f>IF(AN3= TRUE, "Direct Unsubsidized Stafford Loans | ", "")</f>
        <v xml:space="preserve">Direct Unsubsidized Stafford Loans | </v>
      </c>
      <c r="AP3" s="25" t="b">
        <v>1</v>
      </c>
      <c r="AQ3" s="4" t="str">
        <f>IF(AP3= TRUE, "SEOG| ", "")</f>
        <v xml:space="preserve">SEOG| </v>
      </c>
      <c r="AR3" s="25" t="b">
        <v>0</v>
      </c>
      <c r="AS3" s="4" t="str">
        <f>IF(AR3= TRUE, "Alumni Affiliation| ", "")</f>
        <v/>
      </c>
      <c r="AT3" s="4" t="b">
        <v>0</v>
      </c>
      <c r="AU3" s="4" t="str">
        <f>IF(AT3= TRUE, "Alumni Affiliation| ", "")</f>
        <v/>
      </c>
    </row>
    <row r="4" spans="1:47">
      <c r="A4" s="25" t="b">
        <v>0</v>
      </c>
      <c r="B4" s="22" t="str" cm="1">
        <f t="array" ref="B4">_xlfn.IFS(A4= TRUE, "Associate|",A4=FALSE, "")</f>
        <v/>
      </c>
      <c r="E4" s="3" t="b">
        <v>0</v>
      </c>
      <c r="F4" s="3" t="str">
        <f>IF(E4= TRUE, "AP|", "")</f>
        <v/>
      </c>
      <c r="H4" s="3" t="b">
        <v>1</v>
      </c>
      <c r="I4" s="3" t="str">
        <f>IF(H4= TRUE, "Spring|", "")</f>
        <v>Spring|</v>
      </c>
      <c r="J4" s="3" t="b">
        <v>0</v>
      </c>
      <c r="K4" s="3" t="str">
        <f>IF(J4= TRUE, "Rolling Admission", "")</f>
        <v/>
      </c>
      <c r="L4" s="48" t="b">
        <v>1</v>
      </c>
      <c r="M4" s="3" t="str">
        <f>IF(L4= TRUE, "DANTES Subject Standardized Tests (DSST)|", "")</f>
        <v>DANTES Subject Standardized Tests (DSST)|</v>
      </c>
      <c r="O4" s="40" t="s">
        <v>384</v>
      </c>
      <c r="P4" s="3" t="b">
        <v>0</v>
      </c>
      <c r="Q4" s="3" t="str">
        <f>IF(P4= TRUE, "Cross-registration|", "")</f>
        <v/>
      </c>
      <c r="S4" s="40" t="s">
        <v>385</v>
      </c>
      <c r="T4" s="3" t="b">
        <v>1</v>
      </c>
      <c r="U4" s="3" t="str">
        <f>IF(T4= TRUE, "English (including composition)|", "")</f>
        <v>English (including composition)|</v>
      </c>
      <c r="W4" s="4" t="s">
        <v>386</v>
      </c>
      <c r="X4" s="4" t="b">
        <v>1</v>
      </c>
      <c r="Y4" s="4" t="str">
        <f>IF(X4= TRUE, "Concert band|", "")</f>
        <v>Concert band|</v>
      </c>
      <c r="AC4" s="4" t="s">
        <v>387</v>
      </c>
      <c r="AD4" s="4" t="b">
        <v>1</v>
      </c>
      <c r="AE4" s="4" t="str">
        <f>IF(AD4= TRUE, "Coed residence halls|", "")</f>
        <v>Coed residence halls|</v>
      </c>
      <c r="AH4" s="4" t="b">
        <v>1</v>
      </c>
      <c r="AI4" s="4" t="str">
        <f>IF(AH4= TRUE, "Institutional grant and scholarship aid is not available.|", "")</f>
        <v>Institutional grant and scholarship aid is not available.|</v>
      </c>
      <c r="AJ4" s="25" t="b">
        <v>0</v>
      </c>
      <c r="AK4" s="4" t="str">
        <f>IF(AJ4= TRUE, "Other|", "")</f>
        <v/>
      </c>
      <c r="AL4" s="4" t="b">
        <v>0</v>
      </c>
      <c r="AM4" s="4" t="str">
        <f>IF(AL4= TRUE, "CSS Profile|", "")</f>
        <v/>
      </c>
      <c r="AN4" s="25" t="b">
        <v>1</v>
      </c>
      <c r="AO4" s="4" t="str">
        <f>IF(AN4= TRUE, "Direct PLUS Loans | ", "")</f>
        <v xml:space="preserve">Direct PLUS Loans | </v>
      </c>
      <c r="AP4" s="25" t="b">
        <v>1</v>
      </c>
      <c r="AQ4" s="4" t="str">
        <f>IF(AP4= TRUE, "State scholarships/grants| ", "")</f>
        <v xml:space="preserve">State scholarships/grants| </v>
      </c>
      <c r="AR4" s="25" t="b">
        <v>0</v>
      </c>
      <c r="AS4" s="4" t="str">
        <f>IF(AR4= TRUE, "Art| ", "")</f>
        <v/>
      </c>
      <c r="AT4" s="4" t="b">
        <v>0</v>
      </c>
      <c r="AU4" s="4" t="str">
        <f>IF(AT4= TRUE, "Art| ", "")</f>
        <v/>
      </c>
    </row>
    <row r="5" spans="1:47">
      <c r="A5" s="25" t="b">
        <v>0</v>
      </c>
      <c r="B5" s="22" t="str" cm="1">
        <f t="array" ref="B5">_xlfn.IFS(A5=TRUE, "Transfer|",A5=FALSE, "")</f>
        <v/>
      </c>
      <c r="E5" s="3" t="b">
        <v>0</v>
      </c>
      <c r="F5" s="3" t="str">
        <f>IF(E5= TRUE, "CLEP|", "")</f>
        <v/>
      </c>
      <c r="H5" s="3" t="b">
        <v>0</v>
      </c>
      <c r="I5" s="3" t="str">
        <f>IF(H5= TRUE, "Summer|", "")</f>
        <v/>
      </c>
      <c r="J5" s="3" t="b">
        <v>0</v>
      </c>
      <c r="K5" s="3" t="str">
        <f>IF(J5= TRUE, "Rolling Admission", "")</f>
        <v/>
      </c>
      <c r="O5" s="40" t="s">
        <v>388</v>
      </c>
      <c r="P5" s="3" t="b">
        <v>1</v>
      </c>
      <c r="Q5" s="3" t="str">
        <f>IF(P5= TRUE, "Distance learning|", "")</f>
        <v>Distance learning|</v>
      </c>
      <c r="S5" s="40" t="s">
        <v>389</v>
      </c>
      <c r="T5" s="3" t="b">
        <v>0</v>
      </c>
      <c r="U5" s="3" t="str">
        <f>IF(T5= TRUE, "Foreign languages|", "")</f>
        <v/>
      </c>
      <c r="W5" s="4" t="s">
        <v>390</v>
      </c>
      <c r="X5" s="4" t="b">
        <v>1</v>
      </c>
      <c r="Y5" s="4" t="str">
        <f>IF(X5= TRUE, "Dance|", "")</f>
        <v>Dance|</v>
      </c>
      <c r="Z5" s="4" t="s">
        <v>391</v>
      </c>
      <c r="AA5" s="4" t="b">
        <v>0</v>
      </c>
      <c r="AB5" s="4" t="str">
        <f>IF(AA5= TRUE, "Marine Option|", "")</f>
        <v/>
      </c>
      <c r="AC5" s="4" t="s">
        <v>392</v>
      </c>
      <c r="AD5" s="4" t="b">
        <v>0</v>
      </c>
      <c r="AE5" s="4" t="str">
        <f>IF(AD5= TRUE, "Cooperative housing|", "")</f>
        <v/>
      </c>
      <c r="AL5" s="4" t="b">
        <v>0</v>
      </c>
      <c r="AM5" s="4" t="str">
        <f>IF(AL5= TRUE, "State aid form|", "")</f>
        <v/>
      </c>
      <c r="AN5" s="25" t="b">
        <v>0</v>
      </c>
      <c r="AO5" s="4" t="str">
        <f>IF(AN5= TRUE, "Federal Perkins Loans | ", "")</f>
        <v/>
      </c>
      <c r="AP5" s="25" t="b">
        <v>1</v>
      </c>
      <c r="AQ5" s="4" t="str">
        <f>IF(AP5= TRUE, "Private Scholarships| ", "")</f>
        <v xml:space="preserve">Private Scholarships| </v>
      </c>
      <c r="AR5" s="25" t="b">
        <v>0</v>
      </c>
      <c r="AS5" s="4" t="str">
        <f>IF(AR5= TRUE, "Athletics| ", "")</f>
        <v/>
      </c>
      <c r="AT5" s="4" t="b">
        <v>0</v>
      </c>
      <c r="AU5" s="4" t="str">
        <f>IF(AT5= TRUE, "Athletics| ", "")</f>
        <v/>
      </c>
    </row>
    <row r="6" spans="1:47">
      <c r="A6" s="25" t="b">
        <v>0</v>
      </c>
      <c r="B6" s="22" t="str" cm="1">
        <f t="array" ref="B6">_xlfn.IFS(A6=TRUE, "Terminal|",A6=FALSE, "")</f>
        <v/>
      </c>
      <c r="E6" s="3" t="b">
        <v>0</v>
      </c>
      <c r="F6" s="3" t="str">
        <f>IF(E6= TRUE, "Institutional Exam|", "")</f>
        <v/>
      </c>
      <c r="O6" s="40" t="s">
        <v>393</v>
      </c>
      <c r="P6" s="3" t="b">
        <v>1</v>
      </c>
      <c r="Q6" s="3" t="str">
        <f>IF(P6= TRUE, "Double major|", "")</f>
        <v>Double major|</v>
      </c>
      <c r="S6" s="40" t="s">
        <v>394</v>
      </c>
      <c r="T6" s="3" t="b">
        <v>1</v>
      </c>
      <c r="U6" s="3" t="str">
        <f>IF(T6= TRUE, "History|", "")</f>
        <v>History|</v>
      </c>
      <c r="W6" s="4" t="s">
        <v>395</v>
      </c>
      <c r="X6" s="4" t="b">
        <v>1</v>
      </c>
      <c r="Y6" s="4" t="str">
        <f>IF(X6= TRUE, "Drama/theater|", "")</f>
        <v>Drama/theater|</v>
      </c>
      <c r="Z6" s="4" t="s">
        <v>396</v>
      </c>
      <c r="AA6" s="4" t="b">
        <v>0</v>
      </c>
      <c r="AB6" s="4" t="str">
        <f>IF(AA6= TRUE, "On Campus|", "")</f>
        <v/>
      </c>
      <c r="AC6" s="4" t="s">
        <v>397</v>
      </c>
      <c r="AD6" s="4" t="b">
        <v>1</v>
      </c>
      <c r="AE6" s="4" t="str">
        <f>IF(AD6= TRUE, "Fraternity/sorority housing|", "")</f>
        <v>Fraternity/sorority housing|</v>
      </c>
      <c r="AL6" s="4" t="b">
        <v>0</v>
      </c>
      <c r="AM6" s="4" t="str">
        <f>IF(AL6= TRUE, "Business/Farm Supplement|", "")</f>
        <v/>
      </c>
      <c r="AN6" s="25" t="b">
        <v>0</v>
      </c>
      <c r="AO6" s="4" t="str">
        <f>IF(AN6= TRUE, "Federal Nursing Loans | ", "")</f>
        <v/>
      </c>
      <c r="AP6" s="25" t="b">
        <v>1</v>
      </c>
      <c r="AQ6" s="4" t="str">
        <f>IF(AP6= TRUE, "College/university scholarship or grant aid from institutional funds| ", "")</f>
        <v xml:space="preserve">College/university scholarship or grant aid from institutional funds| </v>
      </c>
      <c r="AR6" s="25" t="b">
        <v>0</v>
      </c>
      <c r="AS6" s="4" t="str">
        <f>IF(AR6= TRUE, "Job Skills| ", "")</f>
        <v/>
      </c>
      <c r="AT6" s="4" t="b">
        <v>0</v>
      </c>
      <c r="AU6" s="4" t="str">
        <f>IF(AT6= TRUE, "Job Skills| ", "")</f>
        <v/>
      </c>
    </row>
    <row r="7" spans="1:47">
      <c r="A7" s="25" t="b">
        <v>1</v>
      </c>
      <c r="B7" s="22" t="str" cm="1">
        <f t="array" ref="B7">_xlfn.IFS(A7=TRUE, "Bachelor's|",A7=FALSE, "")</f>
        <v>Bachelor's|</v>
      </c>
      <c r="E7" s="3" t="b">
        <v>0</v>
      </c>
      <c r="F7" s="3" t="str">
        <f>IF(E7= TRUE, "State Exam|", "")</f>
        <v/>
      </c>
      <c r="O7" s="40" t="s">
        <v>398</v>
      </c>
      <c r="P7" s="3" t="b">
        <v>0</v>
      </c>
      <c r="Q7" s="3" t="str">
        <f>IF(P7= TRUE, "Dual enrollment|", "")</f>
        <v/>
      </c>
      <c r="S7" s="40" t="s">
        <v>399</v>
      </c>
      <c r="T7" s="3" t="b">
        <v>1</v>
      </c>
      <c r="U7" s="3" t="str">
        <f>IF(T7= TRUE, "Humanities|", "")</f>
        <v>Humanities|</v>
      </c>
      <c r="W7" s="4" t="s">
        <v>400</v>
      </c>
      <c r="X7" s="4" t="b">
        <v>1</v>
      </c>
      <c r="Y7" s="4" t="str">
        <f>IF(X7= TRUE, "International Student Organization|", "")</f>
        <v>International Student Organization|</v>
      </c>
      <c r="Z7" s="4" t="s">
        <v>401</v>
      </c>
      <c r="AA7" s="4" t="b">
        <v>0</v>
      </c>
      <c r="AB7" s="4" t="str">
        <f>IF(AA7= TRUE, "At cooperating institution|", "")</f>
        <v/>
      </c>
      <c r="AC7" s="4" t="s">
        <v>402</v>
      </c>
      <c r="AD7" s="4" t="b">
        <v>0</v>
      </c>
      <c r="AE7" s="4" t="str">
        <f>IF(AD7= TRUE, "Living Learning Communities|", "")</f>
        <v/>
      </c>
      <c r="AL7" s="4" t="b">
        <v>0</v>
      </c>
      <c r="AM7" s="4" t="str">
        <f>IF(AL7= TRUE, "Other", "")</f>
        <v/>
      </c>
      <c r="AN7" s="25" t="b">
        <v>0</v>
      </c>
      <c r="AO7" s="4" t="str">
        <f>IF(AN7= TRUE, "State Loans | ", "")</f>
        <v/>
      </c>
      <c r="AP7" s="25" t="b">
        <v>0</v>
      </c>
      <c r="AQ7" s="4" t="str">
        <f>IF(AP7= TRUE, "United Negro College Fund| ", "")</f>
        <v/>
      </c>
      <c r="AR7" s="25" t="b">
        <v>0</v>
      </c>
      <c r="AS7" s="4" t="str">
        <f>IF(AR7= TRUE, "ROTC| ", "")</f>
        <v/>
      </c>
      <c r="AT7" s="4" t="b">
        <v>0</v>
      </c>
      <c r="AU7" s="4" t="str">
        <f>IF(AT7= TRUE, "ROTC| ", "")</f>
        <v/>
      </c>
    </row>
    <row r="8" spans="1:47">
      <c r="A8" s="25" t="b">
        <v>1</v>
      </c>
      <c r="B8" s="22" t="str" cm="1">
        <f t="array" ref="B8">_xlfn.IFS(A8=TRUE,"Postbachelor's certificate|", A8=FALSE, "")</f>
        <v>Postbachelor's certificate|</v>
      </c>
      <c r="O8" s="40" t="s">
        <v>403</v>
      </c>
      <c r="P8" s="3" t="b">
        <v>0</v>
      </c>
      <c r="Q8" s="3" t="str">
        <f>IF(P8= TRUE, "English as a Second Language (ESL)|", "")</f>
        <v/>
      </c>
      <c r="S8" s="40" t="s">
        <v>404</v>
      </c>
      <c r="T8" s="3" t="b">
        <v>0</v>
      </c>
      <c r="U8" s="3" t="str">
        <f>IF(T8= TRUE, "Intensive writing|", "")</f>
        <v/>
      </c>
      <c r="W8" s="4" t="s">
        <v>405</v>
      </c>
      <c r="X8" s="4" t="b">
        <v>1</v>
      </c>
      <c r="Y8" s="4" t="str">
        <f>IF(X8= TRUE, "Jazz band|", "")</f>
        <v>Jazz band|</v>
      </c>
      <c r="AC8" s="4" t="s">
        <v>406</v>
      </c>
      <c r="AD8" s="4" t="b">
        <v>0</v>
      </c>
      <c r="AE8" s="4" t="str">
        <f>IF(AD8= TRUE, "Other Housing Options|", "")</f>
        <v/>
      </c>
      <c r="AN8" s="25" t="b">
        <v>1</v>
      </c>
      <c r="AO8" s="4" t="str">
        <f>IF(AN8= TRUE, "College/university loans from institutional funds | ", "")</f>
        <v xml:space="preserve">College/university loans from institutional funds | </v>
      </c>
      <c r="AP8" s="25" t="b">
        <v>0</v>
      </c>
      <c r="AQ8" s="4" t="str">
        <f>IF(AP8= TRUE, "Federal Nursing Scholarship| ", "")</f>
        <v/>
      </c>
      <c r="AR8" s="25" t="b">
        <v>0</v>
      </c>
      <c r="AS8" s="4" t="str">
        <f>IF(AR8= TRUE, "Leadership| ", "")</f>
        <v/>
      </c>
      <c r="AT8" s="4" t="b">
        <v>0</v>
      </c>
      <c r="AU8" s="4" t="str">
        <f>IF(AT8= TRUE, "Leadership| ", "")</f>
        <v/>
      </c>
    </row>
    <row r="9" spans="1:47">
      <c r="A9" s="25" t="b">
        <v>1</v>
      </c>
      <c r="B9" s="22" t="str" cm="1">
        <f t="array" ref="B9">_xlfn.IFS(A9= TRUE, "Master's|",A9=FALSE, "")</f>
        <v>Master's|</v>
      </c>
      <c r="O9" s="40" t="s">
        <v>407</v>
      </c>
      <c r="P9" s="3" t="b">
        <v>1</v>
      </c>
      <c r="Q9" s="3" t="str">
        <f>IF(P9= TRUE, "Exchange student program (domestic) |", "")</f>
        <v>Exchange student program (domestic) |</v>
      </c>
      <c r="S9" s="40" t="s">
        <v>408</v>
      </c>
      <c r="T9" s="3" t="b">
        <v>1</v>
      </c>
      <c r="U9" s="3" t="str">
        <f>IF(T9= TRUE, "Mathematics|", "")</f>
        <v>Mathematics|</v>
      </c>
      <c r="W9" s="4" t="s">
        <v>409</v>
      </c>
      <c r="X9" s="4" t="b">
        <v>0</v>
      </c>
      <c r="Y9" s="4" t="str">
        <f>IF(X9= TRUE, "Literary magazine|", "")</f>
        <v/>
      </c>
      <c r="Z9" s="4" t="s">
        <v>410</v>
      </c>
      <c r="AA9" s="4" t="b">
        <v>0</v>
      </c>
      <c r="AB9" s="4" t="str">
        <f>IF(AA9= TRUE, "On Campus|", "")</f>
        <v/>
      </c>
      <c r="AC9" s="4" t="s">
        <v>411</v>
      </c>
      <c r="AD9" s="4" t="b">
        <v>1</v>
      </c>
      <c r="AE9" s="4" t="str">
        <f>IF(AD9= TRUE, "Men's residence halls|", "")</f>
        <v>Men's residence halls|</v>
      </c>
      <c r="AN9" s="25" t="b">
        <v>0</v>
      </c>
      <c r="AO9" s="4" t="str">
        <f>IF(AN9= TRUE, "Other |", "")</f>
        <v/>
      </c>
      <c r="AP9" s="25" t="b">
        <v>0</v>
      </c>
      <c r="AQ9" s="4" t="str">
        <f>IF(AP9= TRUE, "Other", "")</f>
        <v/>
      </c>
      <c r="AR9" s="25" t="b">
        <v>0</v>
      </c>
      <c r="AS9" s="4" t="str">
        <f>IF(AR9= TRUE, "Minority Status| ", "")</f>
        <v/>
      </c>
      <c r="AT9" s="4" t="b">
        <v>0</v>
      </c>
      <c r="AU9" s="4" t="str">
        <f>IF(AT9= TRUE, "Minority Status| ", "")</f>
        <v/>
      </c>
    </row>
    <row r="10" spans="1:47">
      <c r="A10" s="25" t="b">
        <v>0</v>
      </c>
      <c r="B10" s="22" t="str" cm="1">
        <f t="array" ref="B10">_xlfn.IFS(A10=TRUE, "Post-master's certificate|",A10=FALSE, "")</f>
        <v/>
      </c>
      <c r="O10" s="40" t="s">
        <v>412</v>
      </c>
      <c r="P10" s="3" t="b">
        <v>0</v>
      </c>
      <c r="Q10" s="3" t="str">
        <f>IF(P10= TRUE, "External degree program|", "")</f>
        <v/>
      </c>
      <c r="S10" s="40" t="s">
        <v>413</v>
      </c>
      <c r="T10" s="3" t="b">
        <v>1</v>
      </c>
      <c r="U10" s="3" t="str">
        <f>IF(T10= TRUE, "Philosophy|", "")</f>
        <v>Philosophy|</v>
      </c>
      <c r="W10" s="4" t="s">
        <v>414</v>
      </c>
      <c r="X10" s="4" t="b">
        <v>0</v>
      </c>
      <c r="Y10" s="4" t="str">
        <f>IF(X10= TRUE, "Marching band|", "")</f>
        <v/>
      </c>
      <c r="Z10" s="4" t="s">
        <v>415</v>
      </c>
      <c r="AA10" s="4" t="b">
        <v>0</v>
      </c>
      <c r="AB10" s="4" t="str">
        <f>IF(AA10= TRUE, "At cooperating institution|", "")</f>
        <v/>
      </c>
      <c r="AC10" s="4" t="s">
        <v>416</v>
      </c>
      <c r="AD10" s="4" t="b">
        <v>0</v>
      </c>
      <c r="AE10" s="4" t="str">
        <f>IF(AD10= TRUE, "Special housing for international students|", "")</f>
        <v/>
      </c>
      <c r="AR10" s="25" t="b">
        <v>0</v>
      </c>
      <c r="AS10" s="4" t="str">
        <f>IF(AR10= TRUE, "Music/Drama| ", "")</f>
        <v/>
      </c>
      <c r="AT10" s="4" t="b">
        <v>0</v>
      </c>
      <c r="AU10" s="4" t="str">
        <f>IF(AT10= TRUE, "Music/Drama| ", "")</f>
        <v/>
      </c>
    </row>
    <row r="11" spans="1:47">
      <c r="A11" s="25" t="b">
        <v>1</v>
      </c>
      <c r="B11" s="22" t="str" cm="1">
        <f t="array" ref="B11">_xlfn.IFS(A11= TRUE, "Doctoral degree - research/scholarship|",A11=FALSE, "")</f>
        <v>Doctoral degree - research/scholarship|</v>
      </c>
      <c r="O11" s="40" t="s">
        <v>417</v>
      </c>
      <c r="P11" s="3" t="b">
        <v>1</v>
      </c>
      <c r="Q11" s="3" t="str">
        <f>IF(P11= TRUE, "Honors program|", "")</f>
        <v>Honors program|</v>
      </c>
      <c r="S11" s="40" t="s">
        <v>418</v>
      </c>
      <c r="T11" s="3" t="b">
        <v>0</v>
      </c>
      <c r="U11" s="3" t="str">
        <f>IF(T11= TRUE, "Physical Education|", "")</f>
        <v/>
      </c>
      <c r="W11" s="4" t="s">
        <v>419</v>
      </c>
      <c r="X11" s="4" t="b">
        <v>1</v>
      </c>
      <c r="Y11" s="4" t="str">
        <f>IF(X11= TRUE, "Model UN|", "")</f>
        <v>Model UN|</v>
      </c>
      <c r="AC11" s="4" t="s">
        <v>420</v>
      </c>
      <c r="AD11" s="4" t="b">
        <v>0</v>
      </c>
      <c r="AE11" s="4" t="str">
        <f>IF(AD11= TRUE, "Special housing for students with disabilities|", "")</f>
        <v/>
      </c>
      <c r="AR11" s="25" t="b">
        <v>0</v>
      </c>
      <c r="AS11" s="4" t="str">
        <f>IF(AR11= TRUE, "Religious Affiliation| ", "")</f>
        <v/>
      </c>
      <c r="AT11" s="4" t="b">
        <v>0</v>
      </c>
      <c r="AU11" s="4" t="str">
        <f>IF(AT11= TRUE, "Religious Affiliation| ", "")</f>
        <v/>
      </c>
    </row>
    <row r="12" spans="1:47">
      <c r="A12" s="25" t="b">
        <v>1</v>
      </c>
      <c r="B12" s="22" t="str" cm="1">
        <f t="array" ref="B12">_xlfn.IFS(A12= TRUE, "Doctoral degree - professional practice|",A12=FALSE, "")</f>
        <v>Doctoral degree - professional practice|</v>
      </c>
      <c r="O12" s="40" t="s">
        <v>421</v>
      </c>
      <c r="P12" s="3" t="b">
        <v>0</v>
      </c>
      <c r="Q12" s="3" t="str">
        <f>IF(P12= TRUE, "Independent study|", "")</f>
        <v/>
      </c>
      <c r="S12" s="40" t="s">
        <v>422</v>
      </c>
      <c r="T12" s="3" t="b">
        <v>1</v>
      </c>
      <c r="U12" s="3" t="str">
        <f>IF(T12= TRUE, "Sciences (biological or physical)|", "")</f>
        <v>Sciences (biological or physical)|</v>
      </c>
      <c r="W12" s="4" t="s">
        <v>423</v>
      </c>
      <c r="X12" s="4" t="b">
        <v>1</v>
      </c>
      <c r="Y12" s="4" t="str">
        <f>IF(X12= TRUE, "Music ensembles|", "")</f>
        <v>Music ensembles|</v>
      </c>
      <c r="AC12" s="4" t="s">
        <v>424</v>
      </c>
      <c r="AD12" s="4" t="b">
        <v>1</v>
      </c>
      <c r="AE12" s="4" t="str">
        <f>IF(AD12= TRUE, "Theme housing|", "")</f>
        <v>Theme housing|</v>
      </c>
      <c r="AR12" s="25" t="b">
        <v>0</v>
      </c>
      <c r="AS12" s="4" t="str">
        <f>IF(AR12= TRUE, "State/District residency", "")</f>
        <v/>
      </c>
      <c r="AT12" s="4" t="b">
        <v>0</v>
      </c>
      <c r="AU12" s="4" t="str">
        <f>IF(AT12= TRUE, "State/District residency", "")</f>
        <v/>
      </c>
    </row>
    <row r="13" spans="1:47">
      <c r="A13" s="25" t="b">
        <v>0</v>
      </c>
      <c r="B13" s="22" t="str" cm="1">
        <f t="array" ref="B13">_xlfn.IFS(A13= TRUE, "Doctoral degree - other|",A13=FALSE, "")</f>
        <v/>
      </c>
      <c r="O13" s="40" t="s">
        <v>425</v>
      </c>
      <c r="P13" s="3" t="b">
        <v>1</v>
      </c>
      <c r="Q13" s="3" t="str">
        <f>IF(P13= TRUE, "Internships|", "")</f>
        <v>Internships|</v>
      </c>
      <c r="S13" s="40" t="s">
        <v>426</v>
      </c>
      <c r="T13" s="3" t="b">
        <v>1</v>
      </c>
      <c r="U13" s="3" t="str">
        <f>IF(T13= TRUE, "Social Science|", "")</f>
        <v>Social Science|</v>
      </c>
      <c r="W13" s="4" t="s">
        <v>427</v>
      </c>
      <c r="X13" s="4" t="b">
        <v>0</v>
      </c>
      <c r="Y13" s="4" t="str">
        <f>IF(X13= TRUE, "Opera|", "")</f>
        <v/>
      </c>
      <c r="AC13" s="4" t="s">
        <v>428</v>
      </c>
      <c r="AD13" s="4" t="b">
        <v>1</v>
      </c>
      <c r="AE13" s="4" t="str">
        <f>IF(AD13= TRUE, "Women's residence halls|", "")</f>
        <v>Women's residence halls|</v>
      </c>
    </row>
    <row r="14" spans="1:47">
      <c r="O14" s="40" t="s">
        <v>429</v>
      </c>
      <c r="P14" s="3" t="b">
        <v>0</v>
      </c>
      <c r="Q14" s="3" t="str">
        <f>IF(P14= TRUE, "Liberal arts/career combination|", "")</f>
        <v/>
      </c>
      <c r="S14" s="40" t="s">
        <v>430</v>
      </c>
      <c r="T14" s="3" t="b">
        <v>0</v>
      </c>
      <c r="U14" s="3" t="str">
        <f>IF(T14= TRUE, "Other|", "")</f>
        <v/>
      </c>
      <c r="W14" s="4" t="s">
        <v>431</v>
      </c>
      <c r="X14" s="4" t="b">
        <v>0</v>
      </c>
      <c r="Y14" s="4" t="str">
        <f>IF(X14= TRUE, "Pep band|", "")</f>
        <v/>
      </c>
    </row>
    <row r="15" spans="1:47">
      <c r="O15" s="40" t="s">
        <v>432</v>
      </c>
      <c r="P15" s="3" t="b">
        <v>0</v>
      </c>
      <c r="Q15" s="3" t="str">
        <f>IF(P15= TRUE, "Student-designed major|", "")</f>
        <v/>
      </c>
      <c r="W15" s="4" t="s">
        <v>433</v>
      </c>
      <c r="X15" s="4" t="b">
        <v>1</v>
      </c>
      <c r="Y15" s="4" t="str">
        <f>IF(X15= TRUE, "Radio station|", "")</f>
        <v>Radio station|</v>
      </c>
    </row>
    <row r="16" spans="1:47">
      <c r="O16" s="40" t="s">
        <v>434</v>
      </c>
      <c r="P16" s="3" t="b">
        <v>1</v>
      </c>
      <c r="Q16" s="3" t="str">
        <f>IF(P16= TRUE, "Study abroad|", "")</f>
        <v>Study abroad|</v>
      </c>
      <c r="W16" s="4" t="s">
        <v>435</v>
      </c>
      <c r="X16" s="4" t="b">
        <v>1</v>
      </c>
      <c r="Y16" s="4" t="str">
        <f>IF(X16= TRUE, "Student government|", "")</f>
        <v>Student government|</v>
      </c>
    </row>
    <row r="17" spans="2:25">
      <c r="O17" s="40" t="s">
        <v>436</v>
      </c>
      <c r="P17" s="3" t="b">
        <v>1</v>
      </c>
      <c r="Q17" s="3" t="str">
        <f>IF(P17= TRUE, "Teacher certification program|", "")</f>
        <v>Teacher certification program|</v>
      </c>
      <c r="W17" s="4" t="s">
        <v>437</v>
      </c>
      <c r="X17" s="4" t="b">
        <v>1</v>
      </c>
      <c r="Y17" s="4" t="str">
        <f>IF(X17= TRUE, "Student newspaper|", "")</f>
        <v>Student newspaper|</v>
      </c>
    </row>
    <row r="18" spans="2:25">
      <c r="O18" s="40" t="s">
        <v>438</v>
      </c>
      <c r="P18" s="3" t="b">
        <v>1</v>
      </c>
      <c r="Q18" s="3" t="str">
        <f>IF(P18= TRUE, "Undergraduate research|", "")</f>
        <v>Undergraduate research|</v>
      </c>
      <c r="W18" s="4" t="s">
        <v>439</v>
      </c>
      <c r="X18" s="4" t="b">
        <v>0</v>
      </c>
      <c r="Y18" s="4" t="str">
        <f>IF(X18= TRUE, "Student-run film society|", "")</f>
        <v/>
      </c>
    </row>
    <row r="19" spans="2:25">
      <c r="O19" s="40" t="s">
        <v>440</v>
      </c>
      <c r="P19" s="3" t="b">
        <v>0</v>
      </c>
      <c r="Q19" s="3" t="str">
        <f>IF(P19= TRUE, "Weekend college|", "")</f>
        <v/>
      </c>
      <c r="W19" s="4" t="s">
        <v>441</v>
      </c>
      <c r="X19" s="4" t="b">
        <v>1</v>
      </c>
      <c r="Y19" s="4" t="str">
        <f>IF(X19= TRUE, "Symphony orchestra|", "")</f>
        <v>Symphony orchestra|</v>
      </c>
    </row>
    <row r="20" spans="2:25">
      <c r="O20" s="40" t="s">
        <v>3</v>
      </c>
      <c r="P20" s="3" t="b">
        <v>0</v>
      </c>
      <c r="Q20" s="3" t="str">
        <f>IF(P20= TRUE, "Other|", "")</f>
        <v/>
      </c>
      <c r="W20" s="4" t="s">
        <v>442</v>
      </c>
      <c r="X20" s="4" t="b">
        <v>1</v>
      </c>
      <c r="Y20" s="4" t="str">
        <f>IF(X20= TRUE, "Television station|", "")</f>
        <v>Television station|</v>
      </c>
    </row>
    <row r="21" spans="2:25">
      <c r="W21" s="4" t="s">
        <v>443</v>
      </c>
      <c r="X21" s="4" t="b">
        <v>0</v>
      </c>
      <c r="Y21" s="4" t="str">
        <f>IF(X21= TRUE, "Yearbook|", "")</f>
        <v/>
      </c>
    </row>
    <row r="32" spans="2:25">
      <c r="B32" s="4">
        <v>931</v>
      </c>
    </row>
    <row r="33" spans="2:2">
      <c r="B33" s="4">
        <v>332</v>
      </c>
    </row>
    <row r="34" spans="2:2">
      <c r="B34" s="4">
        <v>0</v>
      </c>
    </row>
    <row r="36" spans="2:2">
      <c r="B36" s="4" t="s">
        <v>1381</v>
      </c>
    </row>
  </sheetData>
  <pageMargins left="0.7" right="0.7" top="0.75" bottom="0.75" header="0.3" footer="0.3"/>
  <pageSetup orientation="portrait" horizontalDpi="0" verticalDpi="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T253"/>
  <sheetViews>
    <sheetView topLeftCell="B1" zoomScale="150" zoomScaleNormal="150" workbookViewId="0">
      <selection activeCell="C31" sqref="C31"/>
    </sheetView>
  </sheetViews>
  <sheetFormatPr defaultColWidth="10.8984375" defaultRowHeight="15.6"/>
  <cols>
    <col min="1" max="1" width="10.8984375" style="4"/>
    <col min="2" max="2" width="16.296875" style="4" customWidth="1"/>
    <col min="3" max="3" width="20.3984375" style="4" customWidth="1"/>
    <col min="4" max="5" width="19.09765625" style="4" customWidth="1"/>
    <col min="6" max="6" width="17" style="4" customWidth="1"/>
    <col min="7" max="7" width="48.296875" style="4" customWidth="1"/>
    <col min="8" max="8" width="27.69921875" style="4" customWidth="1"/>
    <col min="9" max="9" width="94" style="4" customWidth="1"/>
    <col min="10" max="10" width="13.69921875" style="4" customWidth="1"/>
    <col min="11" max="11" width="45" style="4" customWidth="1"/>
    <col min="12" max="12" width="10.8984375" style="4" customWidth="1"/>
    <col min="13" max="13" width="30.296875" style="4" customWidth="1"/>
    <col min="14" max="14" width="65" style="4" bestFit="1" customWidth="1"/>
    <col min="15" max="16" width="10.8984375" style="4" customWidth="1"/>
    <col min="17" max="17" width="23.8984375" style="4" customWidth="1"/>
    <col min="18" max="18" width="13" style="4" customWidth="1"/>
    <col min="19" max="19" width="18.8984375" style="4" bestFit="1" customWidth="1"/>
    <col min="20" max="20" width="26.69921875" style="4" bestFit="1" customWidth="1"/>
    <col min="21" max="16384" width="10.8984375" style="4"/>
  </cols>
  <sheetData>
    <row r="1" spans="1:20">
      <c r="A1" s="4" t="s">
        <v>5</v>
      </c>
      <c r="B1" s="4" t="s">
        <v>6</v>
      </c>
      <c r="C1" s="4" t="s">
        <v>7</v>
      </c>
      <c r="D1" s="4" t="s">
        <v>8</v>
      </c>
      <c r="E1" s="4" t="s">
        <v>1348</v>
      </c>
      <c r="F1" s="4" t="s">
        <v>9</v>
      </c>
      <c r="G1" s="4" t="s">
        <v>10</v>
      </c>
      <c r="H1" s="4" t="s">
        <v>11</v>
      </c>
      <c r="I1" s="4" t="s">
        <v>12</v>
      </c>
      <c r="J1" s="4" t="s">
        <v>13</v>
      </c>
      <c r="K1" s="4" t="s">
        <v>14</v>
      </c>
      <c r="L1" s="4" t="s">
        <v>15</v>
      </c>
      <c r="M1" s="4" t="s">
        <v>16</v>
      </c>
      <c r="N1" s="4" t="s">
        <v>1361</v>
      </c>
      <c r="O1" s="4" t="s">
        <v>1352</v>
      </c>
      <c r="P1" s="4" t="s">
        <v>17</v>
      </c>
      <c r="Q1" s="30" t="s">
        <v>1359</v>
      </c>
      <c r="R1" s="4" t="s">
        <v>18</v>
      </c>
      <c r="S1" s="4" t="s">
        <v>19</v>
      </c>
      <c r="T1" s="4" t="s">
        <v>20</v>
      </c>
    </row>
    <row r="2" spans="1:20">
      <c r="A2" s="4" t="s">
        <v>21</v>
      </c>
      <c r="B2" s="4" t="s">
        <v>22</v>
      </c>
      <c r="C2" s="4" t="s">
        <v>23</v>
      </c>
      <c r="D2" s="4" t="s">
        <v>24</v>
      </c>
      <c r="E2" s="4" t="s">
        <v>1349</v>
      </c>
      <c r="F2" s="30" t="s">
        <v>25</v>
      </c>
      <c r="G2" s="4" t="s">
        <v>26</v>
      </c>
      <c r="H2" s="4" t="s">
        <v>27</v>
      </c>
      <c r="I2" s="4" t="s">
        <v>28</v>
      </c>
      <c r="J2" s="4" t="s">
        <v>29</v>
      </c>
      <c r="K2" s="4" t="s">
        <v>30</v>
      </c>
      <c r="L2" s="4" t="s">
        <v>31</v>
      </c>
      <c r="M2" s="4" t="s">
        <v>32</v>
      </c>
      <c r="N2" s="4" t="s">
        <v>1351</v>
      </c>
      <c r="O2" s="4" t="s">
        <v>1353</v>
      </c>
      <c r="P2" s="4" t="s">
        <v>33</v>
      </c>
      <c r="Q2" s="30" t="s">
        <v>1360</v>
      </c>
      <c r="R2" s="4" t="s">
        <v>34</v>
      </c>
      <c r="S2" s="4" t="s">
        <v>35</v>
      </c>
      <c r="T2" s="4" t="s">
        <v>36</v>
      </c>
    </row>
    <row r="3" spans="1:20">
      <c r="B3" s="4" t="s">
        <v>37</v>
      </c>
      <c r="C3" s="4" t="s">
        <v>38</v>
      </c>
      <c r="D3" s="4" t="s">
        <v>39</v>
      </c>
      <c r="E3" s="4" t="s">
        <v>1350</v>
      </c>
      <c r="F3" s="30" t="s">
        <v>40</v>
      </c>
      <c r="G3" s="4" t="s">
        <v>41</v>
      </c>
      <c r="H3" s="4" t="s">
        <v>42</v>
      </c>
      <c r="I3" s="4" t="s">
        <v>43</v>
      </c>
      <c r="J3" s="4" t="s">
        <v>44</v>
      </c>
      <c r="K3" s="4" t="s">
        <v>45</v>
      </c>
      <c r="L3" s="4" t="s">
        <v>46</v>
      </c>
      <c r="M3" s="4" t="s">
        <v>3</v>
      </c>
      <c r="N3" s="4" t="s">
        <v>47</v>
      </c>
      <c r="O3" s="4" t="s">
        <v>21</v>
      </c>
      <c r="Q3" s="30" t="s">
        <v>48</v>
      </c>
      <c r="R3" s="4" t="s">
        <v>49</v>
      </c>
      <c r="T3" s="4" t="s">
        <v>50</v>
      </c>
    </row>
    <row r="4" spans="1:20">
      <c r="B4" s="4" t="s">
        <v>51</v>
      </c>
      <c r="C4" s="4" t="s">
        <v>52</v>
      </c>
      <c r="F4" s="30" t="s">
        <v>53</v>
      </c>
      <c r="I4" s="4" t="s">
        <v>3</v>
      </c>
      <c r="J4" s="4" t="s">
        <v>54</v>
      </c>
      <c r="K4" s="4" t="s">
        <v>55</v>
      </c>
      <c r="Q4" s="30" t="s">
        <v>56</v>
      </c>
    </row>
    <row r="5" spans="1:20">
      <c r="B5" s="4" t="s">
        <v>57</v>
      </c>
      <c r="C5" s="4" t="s">
        <v>58</v>
      </c>
      <c r="F5" s="30" t="s">
        <v>59</v>
      </c>
      <c r="K5" s="4" t="s">
        <v>60</v>
      </c>
      <c r="Q5" s="30" t="s">
        <v>61</v>
      </c>
    </row>
    <row r="6" spans="1:20">
      <c r="B6" s="4" t="s">
        <v>62</v>
      </c>
      <c r="C6" s="4" t="s">
        <v>63</v>
      </c>
      <c r="F6" s="30" t="s">
        <v>64</v>
      </c>
    </row>
    <row r="7" spans="1:20">
      <c r="B7" s="4" t="s">
        <v>65</v>
      </c>
      <c r="C7" s="4" t="s">
        <v>66</v>
      </c>
      <c r="F7" s="30" t="s">
        <v>3</v>
      </c>
    </row>
    <row r="8" spans="1:20">
      <c r="B8" s="4" t="s">
        <v>67</v>
      </c>
      <c r="C8" s="4" t="s">
        <v>68</v>
      </c>
    </row>
    <row r="9" spans="1:20">
      <c r="B9" s="4" t="s">
        <v>69</v>
      </c>
      <c r="C9" s="4" t="s">
        <v>70</v>
      </c>
    </row>
    <row r="10" spans="1:20">
      <c r="B10" s="4" t="s">
        <v>71</v>
      </c>
      <c r="C10" s="4" t="s">
        <v>72</v>
      </c>
    </row>
    <row r="11" spans="1:20">
      <c r="B11" s="4" t="s">
        <v>73</v>
      </c>
      <c r="C11" s="4" t="s">
        <v>74</v>
      </c>
    </row>
    <row r="12" spans="1:20">
      <c r="B12" s="4" t="s">
        <v>75</v>
      </c>
      <c r="C12" s="4" t="s">
        <v>76</v>
      </c>
    </row>
    <row r="13" spans="1:20">
      <c r="B13" s="4" t="s">
        <v>77</v>
      </c>
      <c r="C13" s="4" t="s">
        <v>78</v>
      </c>
    </row>
    <row r="14" spans="1:20">
      <c r="B14" s="4" t="s">
        <v>79</v>
      </c>
      <c r="C14" s="4" t="s">
        <v>80</v>
      </c>
    </row>
    <row r="15" spans="1:20">
      <c r="B15" s="4" t="s">
        <v>81</v>
      </c>
      <c r="C15" s="4" t="s">
        <v>82</v>
      </c>
    </row>
    <row r="16" spans="1:20">
      <c r="B16" s="4" t="s">
        <v>83</v>
      </c>
      <c r="C16" s="4" t="s">
        <v>84</v>
      </c>
    </row>
    <row r="17" spans="2:3">
      <c r="B17" s="4" t="s">
        <v>85</v>
      </c>
      <c r="C17" s="4" t="s">
        <v>86</v>
      </c>
    </row>
    <row r="18" spans="2:3">
      <c r="B18" s="4" t="s">
        <v>87</v>
      </c>
      <c r="C18" s="4" t="s">
        <v>88</v>
      </c>
    </row>
    <row r="19" spans="2:3">
      <c r="B19" s="4" t="s">
        <v>89</v>
      </c>
      <c r="C19" s="4" t="s">
        <v>90</v>
      </c>
    </row>
    <row r="20" spans="2:3">
      <c r="B20" s="4" t="s">
        <v>91</v>
      </c>
      <c r="C20" s="4" t="s">
        <v>92</v>
      </c>
    </row>
    <row r="21" spans="2:3">
      <c r="B21" s="4" t="s">
        <v>93</v>
      </c>
      <c r="C21" s="4" t="s">
        <v>94</v>
      </c>
    </row>
    <row r="22" spans="2:3">
      <c r="B22" s="4" t="s">
        <v>95</v>
      </c>
      <c r="C22" s="4" t="s">
        <v>96</v>
      </c>
    </row>
    <row r="23" spans="2:3">
      <c r="B23" s="4" t="s">
        <v>97</v>
      </c>
      <c r="C23" s="4" t="s">
        <v>98</v>
      </c>
    </row>
    <row r="24" spans="2:3">
      <c r="B24" s="4" t="s">
        <v>99</v>
      </c>
      <c r="C24" s="4" t="s">
        <v>100</v>
      </c>
    </row>
    <row r="25" spans="2:3">
      <c r="B25" s="4" t="s">
        <v>101</v>
      </c>
      <c r="C25" s="4" t="s">
        <v>102</v>
      </c>
    </row>
    <row r="26" spans="2:3">
      <c r="B26" s="4" t="s">
        <v>103</v>
      </c>
      <c r="C26" s="4" t="s">
        <v>104</v>
      </c>
    </row>
    <row r="27" spans="2:3">
      <c r="B27" s="4" t="s">
        <v>105</v>
      </c>
      <c r="C27" s="4" t="s">
        <v>106</v>
      </c>
    </row>
    <row r="28" spans="2:3">
      <c r="B28" s="4" t="s">
        <v>107</v>
      </c>
      <c r="C28" s="4" t="s">
        <v>108</v>
      </c>
    </row>
    <row r="29" spans="2:3">
      <c r="B29" s="4" t="s">
        <v>109</v>
      </c>
      <c r="C29" s="4" t="s">
        <v>110</v>
      </c>
    </row>
    <row r="30" spans="2:3">
      <c r="B30" s="4" t="s">
        <v>111</v>
      </c>
      <c r="C30" s="4" t="s">
        <v>112</v>
      </c>
    </row>
    <row r="31" spans="2:3">
      <c r="B31" s="4" t="s">
        <v>113</v>
      </c>
      <c r="C31" s="4" t="s">
        <v>114</v>
      </c>
    </row>
    <row r="32" spans="2:3">
      <c r="B32" s="4">
        <v>931</v>
      </c>
      <c r="C32" s="4" t="s">
        <v>115</v>
      </c>
    </row>
    <row r="33" spans="2:3">
      <c r="B33" s="4">
        <v>332</v>
      </c>
      <c r="C33" s="4" t="s">
        <v>116</v>
      </c>
    </row>
    <row r="34" spans="2:3">
      <c r="B34" s="4">
        <v>0</v>
      </c>
      <c r="C34" s="4" t="s">
        <v>117</v>
      </c>
    </row>
    <row r="35" spans="2:3">
      <c r="B35" s="4" t="s">
        <v>118</v>
      </c>
      <c r="C35" s="4" t="s">
        <v>119</v>
      </c>
    </row>
    <row r="36" spans="2:3">
      <c r="B36" s="4" t="s">
        <v>1381</v>
      </c>
      <c r="C36" s="4" t="s">
        <v>120</v>
      </c>
    </row>
    <row r="37" spans="2:3">
      <c r="B37" s="4" t="s">
        <v>121</v>
      </c>
      <c r="C37" s="4" t="s">
        <v>122</v>
      </c>
    </row>
    <row r="38" spans="2:3">
      <c r="B38" s="4" t="s">
        <v>123</v>
      </c>
      <c r="C38" s="4" t="s">
        <v>124</v>
      </c>
    </row>
    <row r="39" spans="2:3">
      <c r="B39" s="4" t="s">
        <v>125</v>
      </c>
      <c r="C39" s="4" t="s">
        <v>126</v>
      </c>
    </row>
    <row r="40" spans="2:3">
      <c r="B40" s="4" t="s">
        <v>127</v>
      </c>
      <c r="C40" s="4" t="s">
        <v>128</v>
      </c>
    </row>
    <row r="41" spans="2:3">
      <c r="B41" s="4" t="s">
        <v>129</v>
      </c>
      <c r="C41" s="4" t="s">
        <v>130</v>
      </c>
    </row>
    <row r="42" spans="2:3">
      <c r="B42" s="4" t="s">
        <v>131</v>
      </c>
      <c r="C42" s="4" t="s">
        <v>132</v>
      </c>
    </row>
    <row r="43" spans="2:3">
      <c r="B43" s="4" t="s">
        <v>133</v>
      </c>
      <c r="C43" s="4" t="s">
        <v>134</v>
      </c>
    </row>
    <row r="44" spans="2:3">
      <c r="B44" s="4" t="s">
        <v>135</v>
      </c>
      <c r="C44" s="4" t="s">
        <v>136</v>
      </c>
    </row>
    <row r="45" spans="2:3">
      <c r="B45" s="4" t="s">
        <v>137</v>
      </c>
      <c r="C45" s="4" t="s">
        <v>138</v>
      </c>
    </row>
    <row r="46" spans="2:3">
      <c r="B46" s="4" t="s">
        <v>139</v>
      </c>
      <c r="C46" s="4" t="s">
        <v>140</v>
      </c>
    </row>
    <row r="47" spans="2:3">
      <c r="B47" s="4" t="s">
        <v>141</v>
      </c>
      <c r="C47" s="4" t="s">
        <v>142</v>
      </c>
    </row>
    <row r="48" spans="2:3">
      <c r="B48" s="4" t="s">
        <v>143</v>
      </c>
      <c r="C48" s="4" t="s">
        <v>144</v>
      </c>
    </row>
    <row r="49" spans="2:3">
      <c r="B49" s="4" t="s">
        <v>145</v>
      </c>
      <c r="C49" s="4" t="s">
        <v>146</v>
      </c>
    </row>
    <row r="50" spans="2:3">
      <c r="B50" s="4" t="s">
        <v>147</v>
      </c>
      <c r="C50" s="4" t="s">
        <v>148</v>
      </c>
    </row>
    <row r="51" spans="2:3">
      <c r="B51" s="4" t="s">
        <v>149</v>
      </c>
      <c r="C51" s="4" t="s">
        <v>150</v>
      </c>
    </row>
    <row r="52" spans="2:3">
      <c r="B52" s="4" t="s">
        <v>151</v>
      </c>
      <c r="C52" s="4" t="s">
        <v>152</v>
      </c>
    </row>
    <row r="53" spans="2:3">
      <c r="B53" s="4" t="s">
        <v>63</v>
      </c>
      <c r="C53" s="4" t="s">
        <v>153</v>
      </c>
    </row>
    <row r="54" spans="2:3">
      <c r="B54" s="4" t="s">
        <v>154</v>
      </c>
      <c r="C54" s="4" t="s">
        <v>155</v>
      </c>
    </row>
    <row r="55" spans="2:3">
      <c r="B55" s="4" t="s">
        <v>156</v>
      </c>
      <c r="C55" s="4" t="s">
        <v>157</v>
      </c>
    </row>
    <row r="56" spans="2:3">
      <c r="B56" s="4" t="s">
        <v>158</v>
      </c>
      <c r="C56" s="4" t="s">
        <v>159</v>
      </c>
    </row>
    <row r="57" spans="2:3">
      <c r="B57" s="4" t="s">
        <v>160</v>
      </c>
      <c r="C57" s="4" t="s">
        <v>161</v>
      </c>
    </row>
    <row r="58" spans="2:3">
      <c r="B58" s="4" t="s">
        <v>162</v>
      </c>
      <c r="C58" s="4" t="s">
        <v>163</v>
      </c>
    </row>
    <row r="59" spans="2:3">
      <c r="B59" s="4" t="s">
        <v>164</v>
      </c>
      <c r="C59" s="4" t="s">
        <v>165</v>
      </c>
    </row>
    <row r="60" spans="2:3">
      <c r="B60" s="4" t="s">
        <v>166</v>
      </c>
      <c r="C60" s="4" t="s">
        <v>167</v>
      </c>
    </row>
    <row r="61" spans="2:3">
      <c r="B61" s="4" t="s">
        <v>168</v>
      </c>
      <c r="C61" s="4" t="s">
        <v>169</v>
      </c>
    </row>
    <row r="62" spans="2:3">
      <c r="B62" s="4" t="s">
        <v>170</v>
      </c>
      <c r="C62" s="4" t="s">
        <v>171</v>
      </c>
    </row>
    <row r="63" spans="2:3">
      <c r="B63" s="4" t="s">
        <v>172</v>
      </c>
      <c r="C63" s="4" t="s">
        <v>173</v>
      </c>
    </row>
    <row r="64" spans="2:3">
      <c r="C64" s="4" t="s">
        <v>174</v>
      </c>
    </row>
    <row r="65" spans="3:3">
      <c r="C65" s="4" t="s">
        <v>175</v>
      </c>
    </row>
    <row r="66" spans="3:3">
      <c r="C66" s="4" t="s">
        <v>176</v>
      </c>
    </row>
    <row r="67" spans="3:3">
      <c r="C67" s="4" t="s">
        <v>177</v>
      </c>
    </row>
    <row r="68" spans="3:3">
      <c r="C68" s="4" t="s">
        <v>178</v>
      </c>
    </row>
    <row r="69" spans="3:3">
      <c r="C69" s="4" t="s">
        <v>179</v>
      </c>
    </row>
    <row r="70" spans="3:3">
      <c r="C70" s="4" t="s">
        <v>180</v>
      </c>
    </row>
    <row r="71" spans="3:3">
      <c r="C71" s="4" t="s">
        <v>181</v>
      </c>
    </row>
    <row r="72" spans="3:3">
      <c r="C72" s="4" t="s">
        <v>182</v>
      </c>
    </row>
    <row r="73" spans="3:3">
      <c r="C73" s="4" t="s">
        <v>183</v>
      </c>
    </row>
    <row r="74" spans="3:3">
      <c r="C74" s="4" t="s">
        <v>184</v>
      </c>
    </row>
    <row r="75" spans="3:3">
      <c r="C75" s="4" t="s">
        <v>185</v>
      </c>
    </row>
    <row r="76" spans="3:3">
      <c r="C76" s="4" t="s">
        <v>186</v>
      </c>
    </row>
    <row r="77" spans="3:3">
      <c r="C77" s="4" t="s">
        <v>187</v>
      </c>
    </row>
    <row r="78" spans="3:3">
      <c r="C78" s="4" t="s">
        <v>188</v>
      </c>
    </row>
    <row r="79" spans="3:3">
      <c r="C79" s="4" t="s">
        <v>189</v>
      </c>
    </row>
    <row r="80" spans="3:3">
      <c r="C80" s="4" t="s">
        <v>190</v>
      </c>
    </row>
    <row r="81" spans="3:3">
      <c r="C81" s="4" t="s">
        <v>191</v>
      </c>
    </row>
    <row r="82" spans="3:3">
      <c r="C82" s="4" t="s">
        <v>192</v>
      </c>
    </row>
    <row r="83" spans="3:3">
      <c r="C83" s="4" t="s">
        <v>73</v>
      </c>
    </row>
    <row r="84" spans="3:3">
      <c r="C84" s="4" t="s">
        <v>193</v>
      </c>
    </row>
    <row r="85" spans="3:3">
      <c r="C85" s="4" t="s">
        <v>194</v>
      </c>
    </row>
    <row r="86" spans="3:3">
      <c r="C86" s="4" t="s">
        <v>195</v>
      </c>
    </row>
    <row r="87" spans="3:3">
      <c r="C87" s="4" t="s">
        <v>196</v>
      </c>
    </row>
    <row r="88" spans="3:3">
      <c r="C88" s="4" t="s">
        <v>197</v>
      </c>
    </row>
    <row r="89" spans="3:3">
      <c r="C89" s="4" t="s">
        <v>198</v>
      </c>
    </row>
    <row r="90" spans="3:3">
      <c r="C90" s="4" t="s">
        <v>199</v>
      </c>
    </row>
    <row r="91" spans="3:3">
      <c r="C91" s="4" t="s">
        <v>156</v>
      </c>
    </row>
    <row r="92" spans="3:3">
      <c r="C92" s="4" t="s">
        <v>200</v>
      </c>
    </row>
    <row r="93" spans="3:3">
      <c r="C93" s="4" t="s">
        <v>201</v>
      </c>
    </row>
    <row r="94" spans="3:3">
      <c r="C94" s="4" t="s">
        <v>202</v>
      </c>
    </row>
    <row r="95" spans="3:3">
      <c r="C95" s="4" t="s">
        <v>203</v>
      </c>
    </row>
    <row r="96" spans="3:3">
      <c r="C96" s="4" t="s">
        <v>204</v>
      </c>
    </row>
    <row r="97" spans="3:3">
      <c r="C97" s="4" t="s">
        <v>205</v>
      </c>
    </row>
    <row r="98" spans="3:3">
      <c r="C98" s="4" t="s">
        <v>206</v>
      </c>
    </row>
    <row r="99" spans="3:3">
      <c r="C99" s="4" t="s">
        <v>207</v>
      </c>
    </row>
    <row r="100" spans="3:3">
      <c r="C100" s="4" t="s">
        <v>208</v>
      </c>
    </row>
    <row r="101" spans="3:3">
      <c r="C101" s="4" t="s">
        <v>209</v>
      </c>
    </row>
    <row r="102" spans="3:3">
      <c r="C102" s="4" t="s">
        <v>210</v>
      </c>
    </row>
    <row r="103" spans="3:3">
      <c r="C103" s="4" t="s">
        <v>211</v>
      </c>
    </row>
    <row r="104" spans="3:3">
      <c r="C104" s="4" t="s">
        <v>212</v>
      </c>
    </row>
    <row r="105" spans="3:3">
      <c r="C105" s="4" t="s">
        <v>213</v>
      </c>
    </row>
    <row r="106" spans="3:3">
      <c r="C106" s="4" t="s">
        <v>214</v>
      </c>
    </row>
    <row r="107" spans="3:3">
      <c r="C107" s="4" t="s">
        <v>215</v>
      </c>
    </row>
    <row r="108" spans="3:3">
      <c r="C108" s="4" t="s">
        <v>216</v>
      </c>
    </row>
    <row r="109" spans="3:3">
      <c r="C109" s="4" t="s">
        <v>217</v>
      </c>
    </row>
    <row r="110" spans="3:3">
      <c r="C110" s="4" t="s">
        <v>218</v>
      </c>
    </row>
    <row r="111" spans="3:3">
      <c r="C111" s="4" t="s">
        <v>219</v>
      </c>
    </row>
    <row r="112" spans="3:3">
      <c r="C112" s="4" t="s">
        <v>220</v>
      </c>
    </row>
    <row r="113" spans="3:3">
      <c r="C113" s="4" t="s">
        <v>221</v>
      </c>
    </row>
    <row r="114" spans="3:3">
      <c r="C114" s="4" t="s">
        <v>222</v>
      </c>
    </row>
    <row r="115" spans="3:3">
      <c r="C115" s="4" t="s">
        <v>223</v>
      </c>
    </row>
    <row r="116" spans="3:3">
      <c r="C116" s="4" t="s">
        <v>224</v>
      </c>
    </row>
    <row r="117" spans="3:3">
      <c r="C117" s="4" t="s">
        <v>225</v>
      </c>
    </row>
    <row r="118" spans="3:3">
      <c r="C118" s="4" t="s">
        <v>226</v>
      </c>
    </row>
    <row r="119" spans="3:3">
      <c r="C119" s="4" t="s">
        <v>227</v>
      </c>
    </row>
    <row r="120" spans="3:3">
      <c r="C120" s="4" t="s">
        <v>228</v>
      </c>
    </row>
    <row r="121" spans="3:3">
      <c r="C121" s="4" t="s">
        <v>229</v>
      </c>
    </row>
    <row r="122" spans="3:3">
      <c r="C122" s="4" t="s">
        <v>230</v>
      </c>
    </row>
    <row r="123" spans="3:3">
      <c r="C123" s="4" t="s">
        <v>231</v>
      </c>
    </row>
    <row r="124" spans="3:3">
      <c r="C124" s="4" t="s">
        <v>232</v>
      </c>
    </row>
    <row r="125" spans="3:3">
      <c r="C125" s="4" t="s">
        <v>233</v>
      </c>
    </row>
    <row r="126" spans="3:3">
      <c r="C126" s="4" t="s">
        <v>234</v>
      </c>
    </row>
    <row r="127" spans="3:3">
      <c r="C127" s="4" t="s">
        <v>235</v>
      </c>
    </row>
    <row r="128" spans="3:3">
      <c r="C128" s="4" t="s">
        <v>236</v>
      </c>
    </row>
    <row r="129" spans="3:3">
      <c r="C129" s="4" t="s">
        <v>237</v>
      </c>
    </row>
    <row r="130" spans="3:3">
      <c r="C130" s="4" t="s">
        <v>238</v>
      </c>
    </row>
    <row r="131" spans="3:3">
      <c r="C131" s="4" t="s">
        <v>239</v>
      </c>
    </row>
    <row r="132" spans="3:3">
      <c r="C132" s="4" t="s">
        <v>240</v>
      </c>
    </row>
    <row r="133" spans="3:3">
      <c r="C133" s="4" t="s">
        <v>241</v>
      </c>
    </row>
    <row r="134" spans="3:3">
      <c r="C134" s="4" t="s">
        <v>242</v>
      </c>
    </row>
    <row r="135" spans="3:3">
      <c r="C135" s="4" t="s">
        <v>243</v>
      </c>
    </row>
    <row r="136" spans="3:3">
      <c r="C136" s="4" t="s">
        <v>244</v>
      </c>
    </row>
    <row r="137" spans="3:3">
      <c r="C137" s="4" t="s">
        <v>245</v>
      </c>
    </row>
    <row r="138" spans="3:3">
      <c r="C138" s="4" t="s">
        <v>246</v>
      </c>
    </row>
    <row r="139" spans="3:3">
      <c r="C139" s="4" t="s">
        <v>247</v>
      </c>
    </row>
    <row r="140" spans="3:3">
      <c r="C140" s="4" t="s">
        <v>248</v>
      </c>
    </row>
    <row r="141" spans="3:3">
      <c r="C141" s="4" t="s">
        <v>158</v>
      </c>
    </row>
    <row r="142" spans="3:3">
      <c r="C142" s="4" t="s">
        <v>249</v>
      </c>
    </row>
    <row r="143" spans="3:3">
      <c r="C143" s="4" t="s">
        <v>250</v>
      </c>
    </row>
    <row r="144" spans="3:3">
      <c r="C144" s="4" t="s">
        <v>251</v>
      </c>
    </row>
    <row r="145" spans="3:3">
      <c r="C145" s="4" t="s">
        <v>252</v>
      </c>
    </row>
    <row r="146" spans="3:3">
      <c r="C146" s="4" t="s">
        <v>253</v>
      </c>
    </row>
    <row r="147" spans="3:3">
      <c r="C147" s="4" t="s">
        <v>254</v>
      </c>
    </row>
    <row r="148" spans="3:3">
      <c r="C148" s="4" t="s">
        <v>255</v>
      </c>
    </row>
    <row r="149" spans="3:3">
      <c r="C149" s="4" t="s">
        <v>256</v>
      </c>
    </row>
    <row r="150" spans="3:3">
      <c r="C150" s="4" t="s">
        <v>257</v>
      </c>
    </row>
    <row r="151" spans="3:3">
      <c r="C151" s="4" t="s">
        <v>258</v>
      </c>
    </row>
    <row r="152" spans="3:3">
      <c r="C152" s="4" t="s">
        <v>259</v>
      </c>
    </row>
    <row r="153" spans="3:3">
      <c r="C153" s="4" t="s">
        <v>260</v>
      </c>
    </row>
    <row r="154" spans="3:3">
      <c r="C154" s="4" t="s">
        <v>261</v>
      </c>
    </row>
    <row r="155" spans="3:3">
      <c r="C155" s="4" t="s">
        <v>262</v>
      </c>
    </row>
    <row r="156" spans="3:3">
      <c r="C156" s="4" t="s">
        <v>263</v>
      </c>
    </row>
    <row r="157" spans="3:3">
      <c r="C157" s="4" t="s">
        <v>264</v>
      </c>
    </row>
    <row r="158" spans="3:3">
      <c r="C158" s="4" t="s">
        <v>265</v>
      </c>
    </row>
    <row r="159" spans="3:3">
      <c r="C159" s="4" t="s">
        <v>266</v>
      </c>
    </row>
    <row r="160" spans="3:3">
      <c r="C160" s="4" t="s">
        <v>267</v>
      </c>
    </row>
    <row r="161" spans="3:3">
      <c r="C161" s="4" t="s">
        <v>268</v>
      </c>
    </row>
    <row r="162" spans="3:3">
      <c r="C162" s="4" t="s">
        <v>269</v>
      </c>
    </row>
    <row r="163" spans="3:3">
      <c r="C163" s="4" t="s">
        <v>270</v>
      </c>
    </row>
    <row r="164" spans="3:3">
      <c r="C164" s="4" t="s">
        <v>271</v>
      </c>
    </row>
    <row r="165" spans="3:3">
      <c r="C165" s="4" t="s">
        <v>272</v>
      </c>
    </row>
    <row r="166" spans="3:3">
      <c r="C166" s="4" t="s">
        <v>273</v>
      </c>
    </row>
    <row r="167" spans="3:3">
      <c r="C167" s="4" t="s">
        <v>274</v>
      </c>
    </row>
    <row r="168" spans="3:3">
      <c r="C168" s="4" t="s">
        <v>160</v>
      </c>
    </row>
    <row r="169" spans="3:3">
      <c r="C169" s="4" t="s">
        <v>275</v>
      </c>
    </row>
    <row r="170" spans="3:3">
      <c r="C170" s="4" t="s">
        <v>276</v>
      </c>
    </row>
    <row r="171" spans="3:3">
      <c r="C171" s="4" t="s">
        <v>277</v>
      </c>
    </row>
    <row r="172" spans="3:3">
      <c r="C172" s="4" t="s">
        <v>162</v>
      </c>
    </row>
    <row r="173" spans="3:3">
      <c r="C173" s="4" t="s">
        <v>278</v>
      </c>
    </row>
    <row r="174" spans="3:3">
      <c r="C174" s="4" t="s">
        <v>279</v>
      </c>
    </row>
    <row r="175" spans="3:3">
      <c r="C175" s="4" t="s">
        <v>280</v>
      </c>
    </row>
    <row r="176" spans="3:3">
      <c r="C176" s="4" t="s">
        <v>281</v>
      </c>
    </row>
    <row r="177" spans="3:3">
      <c r="C177" s="4" t="s">
        <v>282</v>
      </c>
    </row>
    <row r="178" spans="3:3">
      <c r="C178" s="4" t="s">
        <v>283</v>
      </c>
    </row>
    <row r="179" spans="3:3">
      <c r="C179" s="4" t="s">
        <v>284</v>
      </c>
    </row>
    <row r="180" spans="3:3">
      <c r="C180" s="4" t="s">
        <v>285</v>
      </c>
    </row>
    <row r="181" spans="3:3">
      <c r="C181" s="4" t="s">
        <v>286</v>
      </c>
    </row>
    <row r="182" spans="3:3">
      <c r="C182" s="4" t="s">
        <v>143</v>
      </c>
    </row>
    <row r="183" spans="3:3">
      <c r="C183" s="4" t="s">
        <v>287</v>
      </c>
    </row>
    <row r="184" spans="3:3">
      <c r="C184" s="4" t="s">
        <v>288</v>
      </c>
    </row>
    <row r="185" spans="3:3">
      <c r="C185" s="4" t="s">
        <v>289</v>
      </c>
    </row>
    <row r="186" spans="3:3">
      <c r="C186" s="4" t="s">
        <v>290</v>
      </c>
    </row>
    <row r="187" spans="3:3">
      <c r="C187" s="4" t="s">
        <v>291</v>
      </c>
    </row>
    <row r="188" spans="3:3">
      <c r="C188" s="4" t="s">
        <v>292</v>
      </c>
    </row>
    <row r="189" spans="3:3">
      <c r="C189" s="4" t="s">
        <v>293</v>
      </c>
    </row>
    <row r="190" spans="3:3">
      <c r="C190" s="4" t="s">
        <v>294</v>
      </c>
    </row>
    <row r="191" spans="3:3">
      <c r="C191" s="4" t="s">
        <v>295</v>
      </c>
    </row>
    <row r="192" spans="3:3">
      <c r="C192" s="4" t="s">
        <v>296</v>
      </c>
    </row>
    <row r="193" spans="3:3">
      <c r="C193" s="4" t="s">
        <v>297</v>
      </c>
    </row>
    <row r="194" spans="3:3">
      <c r="C194" s="4" t="s">
        <v>298</v>
      </c>
    </row>
    <row r="195" spans="3:3">
      <c r="C195" s="4" t="s">
        <v>299</v>
      </c>
    </row>
    <row r="196" spans="3:3">
      <c r="C196" s="4" t="s">
        <v>300</v>
      </c>
    </row>
    <row r="197" spans="3:3">
      <c r="C197" s="4" t="s">
        <v>301</v>
      </c>
    </row>
    <row r="198" spans="3:3">
      <c r="C198" s="4" t="s">
        <v>302</v>
      </c>
    </row>
    <row r="199" spans="3:3">
      <c r="C199" s="4" t="s">
        <v>303</v>
      </c>
    </row>
    <row r="200" spans="3:3">
      <c r="C200" s="4" t="s">
        <v>304</v>
      </c>
    </row>
    <row r="201" spans="3:3">
      <c r="C201" s="4" t="s">
        <v>305</v>
      </c>
    </row>
    <row r="202" spans="3:3">
      <c r="C202" s="4" t="s">
        <v>305</v>
      </c>
    </row>
    <row r="203" spans="3:3">
      <c r="C203" s="4" t="s">
        <v>306</v>
      </c>
    </row>
    <row r="204" spans="3:3">
      <c r="C204" s="4" t="s">
        <v>307</v>
      </c>
    </row>
    <row r="205" spans="3:3">
      <c r="C205" s="4" t="s">
        <v>308</v>
      </c>
    </row>
    <row r="206" spans="3:3">
      <c r="C206" s="4" t="s">
        <v>309</v>
      </c>
    </row>
    <row r="207" spans="3:3">
      <c r="C207" s="4" t="s">
        <v>310</v>
      </c>
    </row>
    <row r="208" spans="3:3">
      <c r="C208" s="4" t="s">
        <v>311</v>
      </c>
    </row>
    <row r="209" spans="3:3">
      <c r="C209" s="4" t="s">
        <v>312</v>
      </c>
    </row>
    <row r="210" spans="3:3">
      <c r="C210" s="4" t="s">
        <v>313</v>
      </c>
    </row>
    <row r="211" spans="3:3">
      <c r="C211" s="4" t="s">
        <v>314</v>
      </c>
    </row>
    <row r="212" spans="3:3">
      <c r="C212" s="4" t="s">
        <v>315</v>
      </c>
    </row>
    <row r="213" spans="3:3">
      <c r="C213" s="4" t="s">
        <v>316</v>
      </c>
    </row>
    <row r="214" spans="3:3">
      <c r="C214" s="4" t="s">
        <v>317</v>
      </c>
    </row>
    <row r="215" spans="3:3">
      <c r="C215" s="4" t="s">
        <v>318</v>
      </c>
    </row>
    <row r="216" spans="3:3">
      <c r="C216" s="4" t="s">
        <v>319</v>
      </c>
    </row>
    <row r="217" spans="3:3">
      <c r="C217" s="4" t="s">
        <v>320</v>
      </c>
    </row>
    <row r="218" spans="3:3">
      <c r="C218" s="4" t="s">
        <v>321</v>
      </c>
    </row>
    <row r="219" spans="3:3">
      <c r="C219" s="4" t="s">
        <v>322</v>
      </c>
    </row>
    <row r="220" spans="3:3">
      <c r="C220" s="4" t="s">
        <v>323</v>
      </c>
    </row>
    <row r="221" spans="3:3">
      <c r="C221" s="4" t="s">
        <v>324</v>
      </c>
    </row>
    <row r="222" spans="3:3">
      <c r="C222" s="4" t="s">
        <v>325</v>
      </c>
    </row>
    <row r="223" spans="3:3">
      <c r="C223" s="4" t="s">
        <v>326</v>
      </c>
    </row>
    <row r="224" spans="3:3">
      <c r="C224" s="4" t="s">
        <v>327</v>
      </c>
    </row>
    <row r="225" spans="3:3">
      <c r="C225" s="4" t="s">
        <v>328</v>
      </c>
    </row>
    <row r="226" spans="3:3">
      <c r="C226" s="4" t="s">
        <v>329</v>
      </c>
    </row>
    <row r="227" spans="3:3">
      <c r="C227" s="4" t="s">
        <v>330</v>
      </c>
    </row>
    <row r="228" spans="3:3">
      <c r="C228" s="4" t="s">
        <v>331</v>
      </c>
    </row>
    <row r="229" spans="3:3">
      <c r="C229" s="4" t="s">
        <v>332</v>
      </c>
    </row>
    <row r="230" spans="3:3">
      <c r="C230" s="4" t="s">
        <v>333</v>
      </c>
    </row>
    <row r="231" spans="3:3">
      <c r="C231" s="4" t="s">
        <v>334</v>
      </c>
    </row>
    <row r="232" spans="3:3">
      <c r="C232" s="4" t="s">
        <v>335</v>
      </c>
    </row>
    <row r="233" spans="3:3">
      <c r="C233" s="4" t="s">
        <v>336</v>
      </c>
    </row>
    <row r="234" spans="3:3">
      <c r="C234" s="4" t="s">
        <v>337</v>
      </c>
    </row>
    <row r="235" spans="3:3">
      <c r="C235" s="4" t="s">
        <v>338</v>
      </c>
    </row>
    <row r="236" spans="3:3">
      <c r="C236" s="4" t="s">
        <v>339</v>
      </c>
    </row>
    <row r="237" spans="3:3">
      <c r="C237" s="4" t="s">
        <v>340</v>
      </c>
    </row>
    <row r="238" spans="3:3">
      <c r="C238" s="4" t="s">
        <v>341</v>
      </c>
    </row>
    <row r="239" spans="3:3">
      <c r="C239" s="4" t="s">
        <v>342</v>
      </c>
    </row>
    <row r="240" spans="3:3">
      <c r="C240" s="4" t="s">
        <v>343</v>
      </c>
    </row>
    <row r="241" spans="3:3">
      <c r="C241" s="4" t="s">
        <v>344</v>
      </c>
    </row>
    <row r="242" spans="3:3">
      <c r="C242" s="4" t="s">
        <v>345</v>
      </c>
    </row>
    <row r="243" spans="3:3">
      <c r="C243" s="4" t="s">
        <v>346</v>
      </c>
    </row>
    <row r="244" spans="3:3">
      <c r="C244" s="4" t="s">
        <v>347</v>
      </c>
    </row>
    <row r="245" spans="3:3">
      <c r="C245" s="4" t="s">
        <v>348</v>
      </c>
    </row>
    <row r="246" spans="3:3">
      <c r="C246" s="4" t="s">
        <v>349</v>
      </c>
    </row>
    <row r="247" spans="3:3">
      <c r="C247" s="4" t="s">
        <v>350</v>
      </c>
    </row>
    <row r="248" spans="3:3">
      <c r="C248" s="4" t="s">
        <v>351</v>
      </c>
    </row>
    <row r="249" spans="3:3">
      <c r="C249" s="4" t="s">
        <v>352</v>
      </c>
    </row>
    <row r="250" spans="3:3">
      <c r="C250" s="4" t="s">
        <v>353</v>
      </c>
    </row>
    <row r="251" spans="3:3">
      <c r="C251" s="4" t="s">
        <v>354</v>
      </c>
    </row>
    <row r="252" spans="3:3">
      <c r="C252" s="4" t="s">
        <v>355</v>
      </c>
    </row>
    <row r="253" spans="3:3">
      <c r="C253" s="4" t="s">
        <v>356</v>
      </c>
    </row>
  </sheetData>
  <pageMargins left="0.7" right="0.7" top="0.75" bottom="0.75" header="0.3" footer="0.3"/>
  <pageSetup orientation="portrait" horizontalDpi="0" verticalDpi="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98"/>
  <sheetViews>
    <sheetView showGridLines="0" zoomScale="70" zoomScaleNormal="70" zoomScaleSheetLayoutView="162" zoomScalePageLayoutView="85" workbookViewId="0">
      <selection activeCell="D12" sqref="D12"/>
    </sheetView>
  </sheetViews>
  <sheetFormatPr defaultColWidth="11" defaultRowHeight="15.6"/>
  <cols>
    <col min="1" max="1" width="11" style="4"/>
    <col min="2" max="2" width="17.09765625" style="4" customWidth="1"/>
    <col min="3" max="3" width="17.3984375" style="4" customWidth="1"/>
    <col min="4" max="4" width="51" style="4" customWidth="1"/>
    <col min="5" max="16384" width="11" style="4"/>
  </cols>
  <sheetData>
    <row r="1" spans="1:5" ht="17.399999999999999">
      <c r="A1" s="243" t="s">
        <v>449</v>
      </c>
      <c r="B1" s="243"/>
      <c r="C1" s="243"/>
      <c r="D1" s="243"/>
      <c r="E1" s="243"/>
    </row>
    <row r="2" spans="1:5" ht="7.05" customHeight="1"/>
    <row r="3" spans="1:5" ht="17.399999999999999">
      <c r="A3" s="33" t="s">
        <v>450</v>
      </c>
      <c r="B3" s="31"/>
    </row>
    <row r="4" spans="1:5" ht="7.05" customHeight="1"/>
    <row r="5" spans="1:5">
      <c r="B5" s="240" t="s">
        <v>451</v>
      </c>
      <c r="C5" s="240"/>
      <c r="D5" s="222" t="s">
        <v>1379</v>
      </c>
    </row>
    <row r="6" spans="1:5">
      <c r="B6" s="240" t="s">
        <v>452</v>
      </c>
      <c r="C6" s="244"/>
      <c r="D6" s="222" t="s">
        <v>1379</v>
      </c>
    </row>
    <row r="7" spans="1:5">
      <c r="B7" s="240" t="s">
        <v>453</v>
      </c>
      <c r="C7" s="240"/>
      <c r="D7" s="224" t="s">
        <v>1369</v>
      </c>
    </row>
    <row r="8" spans="1:5">
      <c r="B8" s="240" t="s">
        <v>454</v>
      </c>
      <c r="C8" s="240"/>
      <c r="D8" s="225" t="s">
        <v>1370</v>
      </c>
    </row>
    <row r="9" spans="1:5">
      <c r="B9" s="240" t="s">
        <v>455</v>
      </c>
      <c r="C9" s="240"/>
      <c r="D9" s="225" t="s">
        <v>1371</v>
      </c>
    </row>
    <row r="10" spans="1:5">
      <c r="B10" s="240" t="s">
        <v>456</v>
      </c>
      <c r="C10" s="240"/>
      <c r="D10" s="3" t="s">
        <v>1377</v>
      </c>
    </row>
    <row r="11" spans="1:5">
      <c r="B11" s="240" t="s">
        <v>457</v>
      </c>
      <c r="C11" s="240"/>
      <c r="D11" s="225" t="s">
        <v>1373</v>
      </c>
    </row>
    <row r="12" spans="1:5">
      <c r="B12" s="240" t="s">
        <v>458</v>
      </c>
      <c r="C12" s="240"/>
      <c r="D12" s="223">
        <v>92831</v>
      </c>
    </row>
    <row r="13" spans="1:5">
      <c r="B13" s="240" t="s">
        <v>459</v>
      </c>
      <c r="C13" s="240"/>
      <c r="D13" s="113" t="s">
        <v>7</v>
      </c>
    </row>
    <row r="14" spans="1:5">
      <c r="B14" s="241" t="s">
        <v>460</v>
      </c>
      <c r="C14" s="242"/>
      <c r="D14" s="226" t="s">
        <v>1372</v>
      </c>
    </row>
    <row r="15" spans="1:5">
      <c r="B15" s="241" t="s">
        <v>461</v>
      </c>
      <c r="C15" s="242"/>
      <c r="D15" s="227"/>
    </row>
    <row r="16" spans="1:5">
      <c r="B16" s="241" t="s">
        <v>462</v>
      </c>
      <c r="C16" s="242"/>
      <c r="D16" s="228" t="s">
        <v>1374</v>
      </c>
    </row>
    <row r="17" spans="1:5">
      <c r="B17" s="240"/>
      <c r="C17" s="240"/>
      <c r="D17" s="70"/>
    </row>
    <row r="19" spans="1:5">
      <c r="B19" s="68" t="s">
        <v>463</v>
      </c>
    </row>
    <row r="20" spans="1:5">
      <c r="B20" s="68"/>
      <c r="D20" s="9" t="s">
        <v>5</v>
      </c>
    </row>
    <row r="21" spans="1:5">
      <c r="B21" s="4" t="s">
        <v>464</v>
      </c>
      <c r="D21" s="71"/>
    </row>
    <row r="22" spans="1:5">
      <c r="D22" s="228" t="s">
        <v>1375</v>
      </c>
    </row>
    <row r="24" spans="1:5" ht="18">
      <c r="A24" s="72" t="s">
        <v>465</v>
      </c>
    </row>
    <row r="25" spans="1:5" ht="7.05" customHeight="1"/>
    <row r="26" spans="1:5" ht="16.05" customHeight="1">
      <c r="A26" s="239" t="s">
        <v>466</v>
      </c>
      <c r="B26" s="239"/>
      <c r="C26" s="239"/>
      <c r="D26" s="239"/>
      <c r="E26" s="74"/>
    </row>
    <row r="27" spans="1:5">
      <c r="A27" s="239"/>
      <c r="B27" s="239"/>
      <c r="C27" s="239"/>
      <c r="D27" s="239"/>
      <c r="E27" s="74"/>
    </row>
    <row r="28" spans="1:5" ht="32.1" customHeight="1">
      <c r="A28" s="239"/>
      <c r="B28" s="239"/>
      <c r="C28" s="239"/>
      <c r="D28" s="239"/>
      <c r="E28" s="74"/>
    </row>
    <row r="29" spans="1:5" ht="7.05" customHeight="1">
      <c r="A29" s="239"/>
      <c r="B29" s="239"/>
      <c r="C29" s="239"/>
      <c r="D29" s="239"/>
      <c r="E29" s="74"/>
    </row>
    <row r="30" spans="1:5" ht="8.1" customHeight="1">
      <c r="B30" s="74"/>
      <c r="C30" s="74"/>
      <c r="D30" s="74"/>
      <c r="E30" s="74"/>
    </row>
    <row r="31" spans="1:5" ht="100.2" customHeight="1">
      <c r="B31" s="74"/>
      <c r="C31" s="75" t="s">
        <v>467</v>
      </c>
      <c r="D31" s="6"/>
    </row>
    <row r="32" spans="1:5" ht="17.399999999999999">
      <c r="A32" s="33" t="s">
        <v>468</v>
      </c>
      <c r="B32" s="31"/>
    </row>
    <row r="33" spans="1:4">
      <c r="A33" s="76" t="s">
        <v>469</v>
      </c>
    </row>
    <row r="34" spans="1:4">
      <c r="B34" s="4" t="s">
        <v>470</v>
      </c>
      <c r="C34" s="77"/>
      <c r="D34" s="191" t="s">
        <v>1376</v>
      </c>
    </row>
    <row r="35" spans="1:4">
      <c r="B35" s="4" t="s">
        <v>471</v>
      </c>
      <c r="C35" s="77"/>
      <c r="D35" s="191" t="s">
        <v>1371</v>
      </c>
    </row>
    <row r="36" spans="1:4">
      <c r="B36" s="4" t="s">
        <v>456</v>
      </c>
      <c r="C36" s="77"/>
      <c r="D36" s="191" t="s">
        <v>1377</v>
      </c>
    </row>
    <row r="37" spans="1:4">
      <c r="B37" s="4" t="s">
        <v>457</v>
      </c>
      <c r="C37" s="77"/>
      <c r="D37" s="191" t="s">
        <v>57</v>
      </c>
    </row>
    <row r="38" spans="1:4">
      <c r="B38" s="4" t="s">
        <v>458</v>
      </c>
      <c r="C38" s="77"/>
      <c r="D38" s="223">
        <v>92831</v>
      </c>
    </row>
    <row r="39" spans="1:4">
      <c r="B39" s="4" t="s">
        <v>459</v>
      </c>
      <c r="C39" s="77"/>
      <c r="D39" s="191"/>
    </row>
    <row r="40" spans="1:4">
      <c r="B40" s="4" t="s">
        <v>472</v>
      </c>
      <c r="C40" s="77"/>
      <c r="D40" s="229" t="s">
        <v>1378</v>
      </c>
    </row>
    <row r="41" spans="1:4">
      <c r="B41" s="4" t="s">
        <v>473</v>
      </c>
      <c r="C41" s="77"/>
      <c r="D41" s="27"/>
    </row>
    <row r="42" spans="1:4">
      <c r="B42" s="4" t="s">
        <v>474</v>
      </c>
      <c r="C42" s="77"/>
      <c r="D42" s="27"/>
    </row>
    <row r="43" spans="1:4">
      <c r="D43" s="78"/>
    </row>
    <row r="44" spans="1:4">
      <c r="A44" s="76" t="s">
        <v>475</v>
      </c>
      <c r="D44" s="78"/>
    </row>
    <row r="45" spans="1:4">
      <c r="B45" s="4" t="s">
        <v>476</v>
      </c>
      <c r="D45" s="8"/>
    </row>
    <row r="46" spans="1:4">
      <c r="B46" s="4" t="s">
        <v>456</v>
      </c>
      <c r="D46" s="8"/>
    </row>
    <row r="47" spans="1:4">
      <c r="B47" s="4" t="s">
        <v>457</v>
      </c>
      <c r="D47" s="8"/>
    </row>
    <row r="48" spans="1:4">
      <c r="B48" s="4" t="s">
        <v>458</v>
      </c>
      <c r="D48" s="34"/>
    </row>
    <row r="49" spans="1:4">
      <c r="B49" s="4" t="s">
        <v>459</v>
      </c>
      <c r="D49" s="8"/>
    </row>
    <row r="50" spans="1:4">
      <c r="B50" s="4" t="s">
        <v>477</v>
      </c>
      <c r="D50" s="28"/>
    </row>
    <row r="51" spans="1:4">
      <c r="B51" s="4" t="s">
        <v>478</v>
      </c>
      <c r="D51" s="28"/>
    </row>
    <row r="52" spans="1:4">
      <c r="B52" s="4" t="s">
        <v>479</v>
      </c>
      <c r="D52" s="23"/>
    </row>
    <row r="53" spans="1:4">
      <c r="B53" s="4" t="s">
        <v>480</v>
      </c>
      <c r="D53" s="26"/>
    </row>
    <row r="55" spans="1:4">
      <c r="B55" s="68" t="s">
        <v>481</v>
      </c>
    </row>
    <row r="56" spans="1:4">
      <c r="B56" s="68"/>
      <c r="D56" s="29"/>
    </row>
    <row r="57" spans="1:4">
      <c r="B57" s="68"/>
      <c r="D57" s="79"/>
    </row>
    <row r="58" spans="1:4">
      <c r="B58" s="68"/>
      <c r="D58" s="79"/>
    </row>
    <row r="59" spans="1:4">
      <c r="B59" s="68"/>
      <c r="D59" s="80"/>
    </row>
    <row r="60" spans="1:4">
      <c r="B60" s="4" t="s">
        <v>482</v>
      </c>
    </row>
    <row r="61" spans="1:4" ht="50.1" customHeight="1">
      <c r="D61" s="20"/>
    </row>
    <row r="63" spans="1:4" ht="18">
      <c r="A63" s="33" t="s">
        <v>483</v>
      </c>
    </row>
    <row r="64" spans="1:4" ht="17.399999999999999">
      <c r="D64" s="61" t="s">
        <v>8</v>
      </c>
    </row>
    <row r="66" spans="1:4" ht="18">
      <c r="A66" s="33" t="s">
        <v>484</v>
      </c>
    </row>
    <row r="67" spans="1:4" ht="18">
      <c r="D67" s="19" t="s">
        <v>1348</v>
      </c>
    </row>
    <row r="69" spans="1:4" ht="18">
      <c r="A69" s="33" t="s">
        <v>485</v>
      </c>
    </row>
    <row r="70" spans="1:4" ht="18">
      <c r="D70" s="19" t="s">
        <v>9</v>
      </c>
    </row>
    <row r="72" spans="1:4" ht="16.05" customHeight="1">
      <c r="A72" s="76" t="s">
        <v>486</v>
      </c>
      <c r="D72" s="74"/>
    </row>
    <row r="73" spans="1:4" ht="227.1" customHeight="1">
      <c r="D73" s="6"/>
    </row>
    <row r="74" spans="1:4" ht="39.299999999999997" customHeight="1">
      <c r="D74" s="81"/>
    </row>
    <row r="75" spans="1:4" ht="18">
      <c r="A75" s="33" t="s">
        <v>487</v>
      </c>
    </row>
    <row r="76" spans="1:4" ht="17.399999999999999">
      <c r="A76" s="33"/>
    </row>
    <row r="77" spans="1:4" ht="18">
      <c r="A77" s="33"/>
      <c r="C77" s="82"/>
      <c r="D77" s="82"/>
    </row>
    <row r="78" spans="1:4" ht="18">
      <c r="A78" s="33"/>
      <c r="B78" s="4" t="s">
        <v>488</v>
      </c>
      <c r="C78" s="82"/>
      <c r="D78" s="82" t="s">
        <v>489</v>
      </c>
    </row>
    <row r="79" spans="1:4" ht="18">
      <c r="A79" s="33"/>
      <c r="C79" s="82"/>
      <c r="D79" s="82"/>
    </row>
    <row r="80" spans="1:4" ht="18">
      <c r="A80" s="33"/>
      <c r="B80" s="4" t="s">
        <v>490</v>
      </c>
      <c r="C80" s="82"/>
      <c r="D80" s="82" t="s">
        <v>491</v>
      </c>
    </row>
    <row r="81" spans="1:4" ht="18">
      <c r="A81" s="33"/>
      <c r="C81" s="82"/>
      <c r="D81" s="82"/>
    </row>
    <row r="82" spans="1:4" ht="18">
      <c r="A82" s="33"/>
      <c r="B82" s="4" t="s">
        <v>492</v>
      </c>
      <c r="C82" s="82"/>
      <c r="D82" s="82" t="s">
        <v>493</v>
      </c>
    </row>
    <row r="83" spans="1:4" ht="18">
      <c r="A83" s="33"/>
      <c r="C83" s="82"/>
      <c r="D83" s="82"/>
    </row>
    <row r="84" spans="1:4" ht="18">
      <c r="A84" s="33"/>
      <c r="B84" s="4" t="s">
        <v>494</v>
      </c>
      <c r="C84" s="82"/>
      <c r="D84" s="82" t="s">
        <v>495</v>
      </c>
    </row>
    <row r="85" spans="1:4" ht="18">
      <c r="A85" s="33"/>
      <c r="C85" s="82"/>
      <c r="D85" s="82"/>
    </row>
    <row r="86" spans="1:4" ht="18">
      <c r="A86" s="33"/>
      <c r="B86" s="4" t="s">
        <v>496</v>
      </c>
      <c r="C86" s="82"/>
      <c r="D86" s="82" t="s">
        <v>497</v>
      </c>
    </row>
    <row r="87" spans="1:4" ht="18">
      <c r="A87" s="33"/>
      <c r="C87" s="82"/>
      <c r="D87" s="82"/>
    </row>
    <row r="88" spans="1:4" ht="18">
      <c r="A88" s="33"/>
      <c r="B88" s="4" t="s">
        <v>498</v>
      </c>
      <c r="C88" s="82"/>
      <c r="D88" s="82"/>
    </row>
    <row r="89" spans="1:4" ht="17.399999999999999">
      <c r="A89" s="33"/>
    </row>
    <row r="90" spans="1:4" ht="18">
      <c r="A90" s="33"/>
      <c r="B90" s="4" t="s">
        <v>499</v>
      </c>
      <c r="C90" s="82"/>
      <c r="D90" s="82"/>
    </row>
    <row r="91" spans="1:4" ht="17.399999999999999">
      <c r="A91" s="33"/>
    </row>
    <row r="92" spans="1:4" ht="18">
      <c r="A92" s="33"/>
      <c r="C92" s="82"/>
      <c r="D92" s="82"/>
    </row>
    <row r="93" spans="1:4" ht="17.399999999999999">
      <c r="A93" s="33"/>
    </row>
    <row r="94" spans="1:4" ht="17.399999999999999">
      <c r="A94" s="33" t="s">
        <v>500</v>
      </c>
    </row>
    <row r="95" spans="1:4">
      <c r="A95" s="4" t="s">
        <v>501</v>
      </c>
    </row>
    <row r="96" spans="1:4" ht="18" customHeight="1">
      <c r="D96" s="23"/>
    </row>
    <row r="97" spans="1:5" ht="18" customHeight="1">
      <c r="D97" s="66"/>
    </row>
    <row r="98" spans="1:5" ht="18">
      <c r="A98" s="238" t="s">
        <v>502</v>
      </c>
      <c r="B98" s="238"/>
      <c r="C98" s="238"/>
      <c r="D98" s="238"/>
      <c r="E98" s="238"/>
    </row>
  </sheetData>
  <sheetProtection formatColumns="0" formatRows="0" selectLockedCells="1"/>
  <mergeCells count="16">
    <mergeCell ref="B9:C9"/>
    <mergeCell ref="B10:C10"/>
    <mergeCell ref="B11:C11"/>
    <mergeCell ref="B12:C12"/>
    <mergeCell ref="A1:E1"/>
    <mergeCell ref="B5:C5"/>
    <mergeCell ref="B6:C6"/>
    <mergeCell ref="B7:C7"/>
    <mergeCell ref="B8:C8"/>
    <mergeCell ref="A98:E98"/>
    <mergeCell ref="A26:D29"/>
    <mergeCell ref="B13:C13"/>
    <mergeCell ref="B14:C14"/>
    <mergeCell ref="B16:C16"/>
    <mergeCell ref="B17:C17"/>
    <mergeCell ref="B15:C15"/>
  </mergeCells>
  <dataValidations count="2">
    <dataValidation errorStyle="warning" allowBlank="1" showInputMessage="1" sqref="D16" xr:uid="{00000000-0002-0000-0100-000000000000}"/>
    <dataValidation type="whole" allowBlank="1" showInputMessage="1" showErrorMessage="1" sqref="D40" xr:uid="{00000000-0002-0000-0100-000001000000}">
      <formula1>0</formula1>
      <formula2>9999999999</formula2>
    </dataValidation>
  </dataValidations>
  <hyperlinks>
    <hyperlink ref="D16" r:id="rId1" xr:uid="{00000000-0004-0000-0100-000000000000}"/>
    <hyperlink ref="D22" r:id="rId2" xr:uid="{00000000-0004-0000-0100-000001000000}"/>
  </hyperlinks>
  <pageMargins left="0.7" right="0.7" top="0.75" bottom="0.75" header="0.3" footer="0.3"/>
  <pageSetup orientation="landscape" r:id="rId3"/>
  <headerFooter>
    <oddHeader xml:space="preserve">&amp;C 
</oddHeader>
    <oddFooter xml:space="preserve">&amp;C 
</oddFooter>
  </headerFooter>
  <drawing r:id="rId4"/>
  <legacyDrawing r:id="rId5"/>
  <mc:AlternateContent xmlns:mc="http://schemas.openxmlformats.org/markup-compatibility/2006">
    <mc:Choice Requires="x14">
      <controls>
        <mc:AlternateContent xmlns:mc="http://schemas.openxmlformats.org/markup-compatibility/2006">
          <mc:Choice Requires="x14">
            <control shapeId="25641" r:id="rId6" name="Check Box 41">
              <controlPr locked="0" defaultSize="0" autoFill="0" autoLine="0" autoPict="0">
                <anchor moveWithCells="1">
                  <from>
                    <xdr:col>0</xdr:col>
                    <xdr:colOff>571500</xdr:colOff>
                    <xdr:row>76</xdr:row>
                    <xdr:rowOff>182880</xdr:rowOff>
                  </from>
                  <to>
                    <xdr:col>1</xdr:col>
                    <xdr:colOff>1257300</xdr:colOff>
                    <xdr:row>78</xdr:row>
                    <xdr:rowOff>76200</xdr:rowOff>
                  </to>
                </anchor>
              </controlPr>
            </control>
          </mc:Choice>
        </mc:AlternateContent>
        <mc:AlternateContent xmlns:mc="http://schemas.openxmlformats.org/markup-compatibility/2006">
          <mc:Choice Requires="x14">
            <control shapeId="25642" r:id="rId7" name="Check Box 42">
              <controlPr locked="0" defaultSize="0" autoFill="0" autoLine="0" autoPict="0">
                <anchor moveWithCells="1">
                  <from>
                    <xdr:col>0</xdr:col>
                    <xdr:colOff>563880</xdr:colOff>
                    <xdr:row>78</xdr:row>
                    <xdr:rowOff>182880</xdr:rowOff>
                  </from>
                  <to>
                    <xdr:col>1</xdr:col>
                    <xdr:colOff>1249680</xdr:colOff>
                    <xdr:row>80</xdr:row>
                    <xdr:rowOff>76200</xdr:rowOff>
                  </to>
                </anchor>
              </controlPr>
            </control>
          </mc:Choice>
        </mc:AlternateContent>
        <mc:AlternateContent xmlns:mc="http://schemas.openxmlformats.org/markup-compatibility/2006">
          <mc:Choice Requires="x14">
            <control shapeId="25643" r:id="rId8" name="Check Box 43">
              <controlPr locked="0" defaultSize="0" autoFill="0" autoLine="0" autoPict="0">
                <anchor moveWithCells="1">
                  <from>
                    <xdr:col>0</xdr:col>
                    <xdr:colOff>563880</xdr:colOff>
                    <xdr:row>80</xdr:row>
                    <xdr:rowOff>182880</xdr:rowOff>
                  </from>
                  <to>
                    <xdr:col>1</xdr:col>
                    <xdr:colOff>1257300</xdr:colOff>
                    <xdr:row>82</xdr:row>
                    <xdr:rowOff>76200</xdr:rowOff>
                  </to>
                </anchor>
              </controlPr>
            </control>
          </mc:Choice>
        </mc:AlternateContent>
        <mc:AlternateContent xmlns:mc="http://schemas.openxmlformats.org/markup-compatibility/2006">
          <mc:Choice Requires="x14">
            <control shapeId="25644" r:id="rId9" name="Check Box 44">
              <controlPr locked="0" defaultSize="0" autoFill="0" autoLine="0" autoPict="0">
                <anchor moveWithCells="1">
                  <from>
                    <xdr:col>0</xdr:col>
                    <xdr:colOff>563880</xdr:colOff>
                    <xdr:row>82</xdr:row>
                    <xdr:rowOff>182880</xdr:rowOff>
                  </from>
                  <to>
                    <xdr:col>1</xdr:col>
                    <xdr:colOff>1257300</xdr:colOff>
                    <xdr:row>84</xdr:row>
                    <xdr:rowOff>76200</xdr:rowOff>
                  </to>
                </anchor>
              </controlPr>
            </control>
          </mc:Choice>
        </mc:AlternateContent>
        <mc:AlternateContent xmlns:mc="http://schemas.openxmlformats.org/markup-compatibility/2006">
          <mc:Choice Requires="x14">
            <control shapeId="25645" r:id="rId10" name="Check Box 45">
              <controlPr locked="0" defaultSize="0" autoFill="0" autoLine="0" autoPict="0">
                <anchor moveWithCells="1">
                  <from>
                    <xdr:col>0</xdr:col>
                    <xdr:colOff>563880</xdr:colOff>
                    <xdr:row>84</xdr:row>
                    <xdr:rowOff>190500</xdr:rowOff>
                  </from>
                  <to>
                    <xdr:col>1</xdr:col>
                    <xdr:colOff>1257300</xdr:colOff>
                    <xdr:row>86</xdr:row>
                    <xdr:rowOff>83820</xdr:rowOff>
                  </to>
                </anchor>
              </controlPr>
            </control>
          </mc:Choice>
        </mc:AlternateContent>
        <mc:AlternateContent xmlns:mc="http://schemas.openxmlformats.org/markup-compatibility/2006">
          <mc:Choice Requires="x14">
            <control shapeId="25646" r:id="rId11" name="Check Box 46">
              <controlPr locked="0" defaultSize="0" autoFill="0" autoLine="0" autoPict="0">
                <anchor moveWithCells="1">
                  <from>
                    <xdr:col>0</xdr:col>
                    <xdr:colOff>563880</xdr:colOff>
                    <xdr:row>86</xdr:row>
                    <xdr:rowOff>182880</xdr:rowOff>
                  </from>
                  <to>
                    <xdr:col>1</xdr:col>
                    <xdr:colOff>1257300</xdr:colOff>
                    <xdr:row>88</xdr:row>
                    <xdr:rowOff>76200</xdr:rowOff>
                  </to>
                </anchor>
              </controlPr>
            </control>
          </mc:Choice>
        </mc:AlternateContent>
        <mc:AlternateContent xmlns:mc="http://schemas.openxmlformats.org/markup-compatibility/2006">
          <mc:Choice Requires="x14">
            <control shapeId="25647" r:id="rId12" name="Check Box 47">
              <controlPr locked="0" defaultSize="0" autoFill="0" autoLine="0" autoPict="0">
                <anchor moveWithCells="1">
                  <from>
                    <xdr:col>0</xdr:col>
                    <xdr:colOff>563880</xdr:colOff>
                    <xdr:row>88</xdr:row>
                    <xdr:rowOff>167640</xdr:rowOff>
                  </from>
                  <to>
                    <xdr:col>1</xdr:col>
                    <xdr:colOff>1257300</xdr:colOff>
                    <xdr:row>90</xdr:row>
                    <xdr:rowOff>68580</xdr:rowOff>
                  </to>
                </anchor>
              </controlPr>
            </control>
          </mc:Choice>
        </mc:AlternateContent>
        <mc:AlternateContent xmlns:mc="http://schemas.openxmlformats.org/markup-compatibility/2006">
          <mc:Choice Requires="x14">
            <control shapeId="25648" r:id="rId13" name="Check Box 48">
              <controlPr locked="0" defaultSize="0" autoFill="0" autoLine="0" autoPict="0">
                <anchor moveWithCells="1">
                  <from>
                    <xdr:col>2</xdr:col>
                    <xdr:colOff>1082040</xdr:colOff>
                    <xdr:row>76</xdr:row>
                    <xdr:rowOff>182880</xdr:rowOff>
                  </from>
                  <to>
                    <xdr:col>3</xdr:col>
                    <xdr:colOff>1257300</xdr:colOff>
                    <xdr:row>78</xdr:row>
                    <xdr:rowOff>68580</xdr:rowOff>
                  </to>
                </anchor>
              </controlPr>
            </control>
          </mc:Choice>
        </mc:AlternateContent>
        <mc:AlternateContent xmlns:mc="http://schemas.openxmlformats.org/markup-compatibility/2006">
          <mc:Choice Requires="x14">
            <control shapeId="25649" r:id="rId14" name="Check Box 49">
              <controlPr locked="0" defaultSize="0" autoFill="0" autoLine="0" autoPict="0">
                <anchor moveWithCells="1">
                  <from>
                    <xdr:col>2</xdr:col>
                    <xdr:colOff>1082040</xdr:colOff>
                    <xdr:row>78</xdr:row>
                    <xdr:rowOff>167640</xdr:rowOff>
                  </from>
                  <to>
                    <xdr:col>3</xdr:col>
                    <xdr:colOff>1264920</xdr:colOff>
                    <xdr:row>80</xdr:row>
                    <xdr:rowOff>68580</xdr:rowOff>
                  </to>
                </anchor>
              </controlPr>
            </control>
          </mc:Choice>
        </mc:AlternateContent>
        <mc:AlternateContent xmlns:mc="http://schemas.openxmlformats.org/markup-compatibility/2006">
          <mc:Choice Requires="x14">
            <control shapeId="25650" r:id="rId15" name="Check Box 50">
              <controlPr locked="0" defaultSize="0" autoFill="0" autoLine="0" autoPict="0">
                <anchor moveWithCells="1">
                  <from>
                    <xdr:col>2</xdr:col>
                    <xdr:colOff>1082040</xdr:colOff>
                    <xdr:row>80</xdr:row>
                    <xdr:rowOff>167640</xdr:rowOff>
                  </from>
                  <to>
                    <xdr:col>3</xdr:col>
                    <xdr:colOff>2926080</xdr:colOff>
                    <xdr:row>82</xdr:row>
                    <xdr:rowOff>68580</xdr:rowOff>
                  </to>
                </anchor>
              </controlPr>
            </control>
          </mc:Choice>
        </mc:AlternateContent>
        <mc:AlternateContent xmlns:mc="http://schemas.openxmlformats.org/markup-compatibility/2006">
          <mc:Choice Requires="x14">
            <control shapeId="25651" r:id="rId16" name="Check Box 51">
              <controlPr locked="0" defaultSize="0" autoFill="0" autoLine="0" autoPict="0">
                <anchor moveWithCells="1">
                  <from>
                    <xdr:col>2</xdr:col>
                    <xdr:colOff>1082040</xdr:colOff>
                    <xdr:row>82</xdr:row>
                    <xdr:rowOff>167640</xdr:rowOff>
                  </from>
                  <to>
                    <xdr:col>3</xdr:col>
                    <xdr:colOff>2956560</xdr:colOff>
                    <xdr:row>84</xdr:row>
                    <xdr:rowOff>68580</xdr:rowOff>
                  </to>
                </anchor>
              </controlPr>
            </control>
          </mc:Choice>
        </mc:AlternateContent>
        <mc:AlternateContent xmlns:mc="http://schemas.openxmlformats.org/markup-compatibility/2006">
          <mc:Choice Requires="x14">
            <control shapeId="25652" r:id="rId17" name="Check Box 52">
              <controlPr locked="0" defaultSize="0" autoFill="0" autoLine="0" autoPict="0">
                <anchor moveWithCells="1">
                  <from>
                    <xdr:col>2</xdr:col>
                    <xdr:colOff>1066800</xdr:colOff>
                    <xdr:row>84</xdr:row>
                    <xdr:rowOff>152400</xdr:rowOff>
                  </from>
                  <to>
                    <xdr:col>3</xdr:col>
                    <xdr:colOff>3116580</xdr:colOff>
                    <xdr:row>86</xdr:row>
                    <xdr:rowOff>53340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6">
        <x14:dataValidation type="list" allowBlank="1" showInputMessage="1" showErrorMessage="1" xr:uid="{00000000-0002-0000-0100-000002000000}">
          <x14:formula1>
            <xm:f>validations!$E$1:$E$3</xm:f>
          </x14:formula1>
          <xm:sqref>D67</xm:sqref>
        </x14:dataValidation>
        <x14:dataValidation type="list" allowBlank="1" showInputMessage="1" showErrorMessage="1" xr:uid="{00000000-0002-0000-0100-000003000000}">
          <x14:formula1>
            <xm:f>validations!$A$1:$A$2</xm:f>
          </x14:formula1>
          <xm:sqref>D20</xm:sqref>
        </x14:dataValidation>
        <x14:dataValidation type="list" allowBlank="1" showInputMessage="1" showErrorMessage="1" xr:uid="{00000000-0002-0000-0100-000004000000}">
          <x14:formula1>
            <xm:f>validations!$D$1:$D$3</xm:f>
          </x14:formula1>
          <xm:sqref>D64</xm:sqref>
        </x14:dataValidation>
        <x14:dataValidation type="list" allowBlank="1" showInputMessage="1" showErrorMessage="1" xr:uid="{00000000-0002-0000-0100-000005000000}">
          <x14:formula1>
            <xm:f>validations!$F$1:$F$7</xm:f>
          </x14:formula1>
          <xm:sqref>D70</xm:sqref>
        </x14:dataValidation>
        <x14:dataValidation type="list" allowBlank="1" showInputMessage="1" showErrorMessage="1" xr:uid="{00000000-0002-0000-0100-000006000000}">
          <x14:formula1>
            <xm:f>validations!$B$1:$B$63</xm:f>
          </x14:formula1>
          <xm:sqref>D47 D37</xm:sqref>
        </x14:dataValidation>
        <x14:dataValidation type="list" allowBlank="1" showInputMessage="1" showErrorMessage="1" xr:uid="{00000000-0002-0000-0100-000007000000}">
          <x14:formula1>
            <xm:f>validations!$C$1:$C$253</xm:f>
          </x14:formula1>
          <xm:sqref>D39 D13 D49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G145"/>
  <sheetViews>
    <sheetView showGridLines="0" showRuler="0" topLeftCell="A16" zoomScale="85" zoomScaleNormal="85" workbookViewId="0">
      <selection activeCell="M84" sqref="M84"/>
    </sheetView>
  </sheetViews>
  <sheetFormatPr defaultColWidth="11" defaultRowHeight="15.6"/>
  <cols>
    <col min="1" max="1" width="35.3984375" style="4" customWidth="1"/>
    <col min="2" max="2" width="11.3984375" style="4" customWidth="1"/>
    <col min="3" max="3" width="11.296875" style="4" customWidth="1"/>
    <col min="4" max="4" width="11" style="4" customWidth="1"/>
    <col min="5" max="5" width="11.8984375" style="4" customWidth="1"/>
    <col min="6" max="6" width="11.296875" style="4" customWidth="1"/>
    <col min="7" max="7" width="10.09765625" style="4" customWidth="1"/>
    <col min="8" max="16384" width="11" style="4"/>
  </cols>
  <sheetData>
    <row r="1" spans="1:7" ht="18">
      <c r="A1" s="264" t="s">
        <v>503</v>
      </c>
      <c r="B1" s="264"/>
      <c r="C1" s="264"/>
      <c r="D1" s="264"/>
      <c r="E1" s="264"/>
      <c r="F1" s="264"/>
      <c r="G1" s="264"/>
    </row>
    <row r="2" spans="1:7" ht="6" customHeight="1"/>
    <row r="3" spans="1:7" ht="18">
      <c r="A3" s="72" t="s">
        <v>504</v>
      </c>
    </row>
    <row r="4" spans="1:7" s="68" customFormat="1" ht="109.2" customHeight="1">
      <c r="A4" s="273" t="s">
        <v>505</v>
      </c>
      <c r="B4" s="273"/>
      <c r="C4" s="273"/>
      <c r="D4" s="273"/>
      <c r="E4" s="273"/>
      <c r="F4" s="273"/>
      <c r="G4" s="273"/>
    </row>
    <row r="5" spans="1:7" s="68" customFormat="1">
      <c r="A5" s="265" t="s">
        <v>506</v>
      </c>
      <c r="B5" s="265"/>
      <c r="C5" s="265"/>
      <c r="D5" s="265"/>
      <c r="E5" s="265"/>
      <c r="F5" s="265"/>
      <c r="G5" s="265"/>
    </row>
    <row r="6" spans="1:7">
      <c r="A6" s="83"/>
    </row>
    <row r="7" spans="1:7">
      <c r="A7" s="3"/>
      <c r="B7" s="270" t="s">
        <v>507</v>
      </c>
      <c r="C7" s="271"/>
      <c r="D7" s="270" t="s">
        <v>508</v>
      </c>
      <c r="E7" s="271"/>
      <c r="F7" s="270" t="s">
        <v>509</v>
      </c>
      <c r="G7" s="271"/>
    </row>
    <row r="8" spans="1:7" s="81" customFormat="1" ht="46.8">
      <c r="A8" s="40"/>
      <c r="B8" s="84" t="s">
        <v>510</v>
      </c>
      <c r="C8" s="84" t="s">
        <v>511</v>
      </c>
      <c r="D8" s="84" t="s">
        <v>510</v>
      </c>
      <c r="E8" s="84" t="s">
        <v>511</v>
      </c>
      <c r="F8" s="84" t="s">
        <v>510</v>
      </c>
      <c r="G8" s="84" t="s">
        <v>511</v>
      </c>
    </row>
    <row r="9" spans="1:7">
      <c r="A9" s="85"/>
      <c r="B9" s="268" t="s">
        <v>512</v>
      </c>
      <c r="C9" s="268"/>
      <c r="D9" s="268"/>
      <c r="E9" s="268"/>
      <c r="F9" s="268"/>
      <c r="G9" s="269"/>
    </row>
    <row r="10" spans="1:7" ht="46.2" customHeight="1">
      <c r="A10" s="86" t="s">
        <v>513</v>
      </c>
      <c r="B10" s="38">
        <v>2839</v>
      </c>
      <c r="C10" s="38">
        <v>217</v>
      </c>
      <c r="D10" s="38">
        <v>3789</v>
      </c>
      <c r="E10" s="38">
        <v>225</v>
      </c>
      <c r="F10" s="38"/>
      <c r="G10" s="38"/>
    </row>
    <row r="11" spans="1:7" ht="46.2" customHeight="1">
      <c r="A11" s="86" t="s">
        <v>514</v>
      </c>
      <c r="B11" s="38">
        <v>613</v>
      </c>
      <c r="C11" s="38">
        <v>115</v>
      </c>
      <c r="D11" s="38">
        <v>810</v>
      </c>
      <c r="E11" s="38">
        <v>89</v>
      </c>
      <c r="F11" s="38"/>
      <c r="G11" s="38"/>
    </row>
    <row r="12" spans="1:7" ht="46.2" customHeight="1">
      <c r="A12" s="86" t="s">
        <v>515</v>
      </c>
      <c r="B12" s="38">
        <v>9115</v>
      </c>
      <c r="C12" s="38">
        <v>2956</v>
      </c>
      <c r="D12" s="38">
        <v>12436</v>
      </c>
      <c r="E12" s="38">
        <v>3570</v>
      </c>
      <c r="F12" s="38"/>
      <c r="G12" s="38"/>
    </row>
    <row r="13" spans="1:7" ht="46.2" customHeight="1">
      <c r="A13" s="87" t="s">
        <v>516</v>
      </c>
      <c r="B13" s="67">
        <f>SUM(B10:B12)</f>
        <v>12567</v>
      </c>
      <c r="C13" s="67">
        <f t="shared" ref="C13:G13" si="0">SUM(C10:C12)</f>
        <v>3288</v>
      </c>
      <c r="D13" s="67">
        <f t="shared" si="0"/>
        <v>17035</v>
      </c>
      <c r="E13" s="67">
        <f>SUM(E10:E12)</f>
        <v>3884</v>
      </c>
      <c r="F13" s="67">
        <f t="shared" si="0"/>
        <v>0</v>
      </c>
      <c r="G13" s="67">
        <f t="shared" si="0"/>
        <v>0</v>
      </c>
    </row>
    <row r="14" spans="1:7" ht="46.2" customHeight="1">
      <c r="A14" s="86" t="s">
        <v>517</v>
      </c>
      <c r="B14" s="38">
        <v>6</v>
      </c>
      <c r="C14" s="38">
        <v>47</v>
      </c>
      <c r="D14" s="38">
        <v>19</v>
      </c>
      <c r="E14" s="38">
        <v>97</v>
      </c>
      <c r="F14" s="38"/>
      <c r="G14" s="38"/>
    </row>
    <row r="15" spans="1:7" ht="39.299999999999997" customHeight="1">
      <c r="A15" s="87" t="s">
        <v>518</v>
      </c>
      <c r="B15" s="67">
        <f t="shared" ref="B15:G15" si="1">SUM(B13+B14)</f>
        <v>12573</v>
      </c>
      <c r="C15" s="67">
        <f t="shared" si="1"/>
        <v>3335</v>
      </c>
      <c r="D15" s="67">
        <f t="shared" si="1"/>
        <v>17054</v>
      </c>
      <c r="E15" s="67">
        <f t="shared" si="1"/>
        <v>3981</v>
      </c>
      <c r="F15" s="67">
        <f t="shared" si="1"/>
        <v>0</v>
      </c>
      <c r="G15" s="67">
        <f t="shared" si="1"/>
        <v>0</v>
      </c>
    </row>
    <row r="16" spans="1:7" ht="34.049999999999997" customHeight="1">
      <c r="A16" s="272" t="s">
        <v>519</v>
      </c>
      <c r="B16" s="272"/>
      <c r="C16" s="272"/>
      <c r="D16" s="272"/>
      <c r="E16" s="88">
        <f>SUM(C13+E13+G13)</f>
        <v>7172</v>
      </c>
      <c r="F16" s="89"/>
      <c r="G16" s="89"/>
    </row>
    <row r="17" spans="1:7" ht="34.049999999999997" customHeight="1">
      <c r="A17" s="272" t="s">
        <v>520</v>
      </c>
      <c r="B17" s="272"/>
      <c r="C17" s="272"/>
      <c r="D17" s="272"/>
      <c r="E17" s="88">
        <f>SUM(B13+D13+F13)</f>
        <v>29602</v>
      </c>
      <c r="F17" s="89"/>
      <c r="G17" s="89"/>
    </row>
    <row r="18" spans="1:7" ht="34.049999999999997" customHeight="1">
      <c r="A18" s="272" t="s">
        <v>521</v>
      </c>
      <c r="B18" s="272"/>
      <c r="C18" s="272"/>
      <c r="D18" s="272"/>
      <c r="E18" s="88">
        <f>SUM(B13:G13)</f>
        <v>36774</v>
      </c>
      <c r="F18" s="89"/>
      <c r="G18" s="89"/>
    </row>
    <row r="19" spans="1:7" ht="34.049999999999997" customHeight="1">
      <c r="A19" s="272" t="s">
        <v>522</v>
      </c>
      <c r="B19" s="272"/>
      <c r="C19" s="272"/>
      <c r="D19" s="272"/>
      <c r="E19" s="88">
        <f>(SUM(B15:G15))</f>
        <v>36943</v>
      </c>
      <c r="F19" s="89"/>
      <c r="G19" s="89"/>
    </row>
    <row r="20" spans="1:7" ht="20.100000000000001" customHeight="1">
      <c r="A20" s="90"/>
      <c r="B20" s="89"/>
      <c r="C20" s="89"/>
      <c r="D20" s="89"/>
      <c r="E20" s="89"/>
      <c r="F20" s="89"/>
      <c r="G20" s="89"/>
    </row>
    <row r="21" spans="1:7">
      <c r="A21" s="3"/>
      <c r="B21" s="270" t="s">
        <v>507</v>
      </c>
      <c r="C21" s="271"/>
      <c r="D21" s="270" t="s">
        <v>508</v>
      </c>
      <c r="E21" s="271"/>
      <c r="F21" s="270" t="s">
        <v>509</v>
      </c>
      <c r="G21" s="271"/>
    </row>
    <row r="22" spans="1:7" ht="48.9" customHeight="1">
      <c r="A22" s="40"/>
      <c r="B22" s="84" t="s">
        <v>510</v>
      </c>
      <c r="C22" s="84" t="s">
        <v>511</v>
      </c>
      <c r="D22" s="84" t="s">
        <v>510</v>
      </c>
      <c r="E22" s="84" t="s">
        <v>511</v>
      </c>
      <c r="F22" s="84" t="s">
        <v>510</v>
      </c>
      <c r="G22" s="84" t="s">
        <v>511</v>
      </c>
    </row>
    <row r="23" spans="1:7" ht="16.05" customHeight="1">
      <c r="A23" s="91"/>
      <c r="B23" s="266" t="s">
        <v>523</v>
      </c>
      <c r="C23" s="266"/>
      <c r="D23" s="266"/>
      <c r="E23" s="266"/>
      <c r="F23" s="266"/>
      <c r="G23" s="267"/>
    </row>
    <row r="24" spans="1:7" ht="33" customHeight="1">
      <c r="A24" s="86" t="s">
        <v>524</v>
      </c>
      <c r="B24" s="38">
        <v>346</v>
      </c>
      <c r="C24" s="38">
        <v>293</v>
      </c>
      <c r="D24" s="38">
        <v>731</v>
      </c>
      <c r="E24" s="38">
        <v>524</v>
      </c>
      <c r="F24" s="38"/>
      <c r="G24" s="38"/>
    </row>
    <row r="25" spans="1:7" ht="33" customHeight="1">
      <c r="A25" s="86" t="s">
        <v>525</v>
      </c>
      <c r="B25" s="38">
        <v>456</v>
      </c>
      <c r="C25" s="38">
        <v>778</v>
      </c>
      <c r="D25" s="38">
        <v>788</v>
      </c>
      <c r="E25" s="38">
        <v>1095</v>
      </c>
      <c r="F25" s="38"/>
      <c r="G25" s="38"/>
    </row>
    <row r="26" spans="1:7" ht="33" customHeight="1">
      <c r="A26" s="86" t="s">
        <v>526</v>
      </c>
      <c r="B26" s="38">
        <v>0</v>
      </c>
      <c r="C26" s="38">
        <v>4</v>
      </c>
      <c r="D26" s="38">
        <v>0</v>
      </c>
      <c r="E26" s="38">
        <v>4</v>
      </c>
      <c r="F26" s="38"/>
      <c r="G26" s="38"/>
    </row>
    <row r="27" spans="1:7" ht="33" customHeight="1">
      <c r="A27" s="87" t="s">
        <v>527</v>
      </c>
      <c r="B27" s="67">
        <f>SUM(B24:B26)</f>
        <v>802</v>
      </c>
      <c r="C27" s="67">
        <f t="shared" ref="C27:G27" si="2">SUM(C24:C26)</f>
        <v>1075</v>
      </c>
      <c r="D27" s="67">
        <f t="shared" si="2"/>
        <v>1519</v>
      </c>
      <c r="E27" s="67">
        <f t="shared" si="2"/>
        <v>1623</v>
      </c>
      <c r="F27" s="67">
        <f t="shared" si="2"/>
        <v>0</v>
      </c>
      <c r="G27" s="67">
        <f t="shared" si="2"/>
        <v>0</v>
      </c>
    </row>
    <row r="29" spans="1:7" ht="36" customHeight="1">
      <c r="A29" s="272" t="s">
        <v>528</v>
      </c>
      <c r="B29" s="272"/>
      <c r="C29" s="272"/>
      <c r="D29" s="272"/>
      <c r="E29" s="88" cm="1">
        <f t="array" ref="E29">SUM(C24:C25+E24:E25+G24:G25)</f>
        <v>2690</v>
      </c>
    </row>
    <row r="30" spans="1:7" ht="36" customHeight="1">
      <c r="A30" s="272" t="s">
        <v>529</v>
      </c>
      <c r="B30" s="272"/>
      <c r="C30" s="272"/>
      <c r="D30" s="272"/>
      <c r="E30" s="88" cm="1">
        <f t="array" ref="E30">SUM(B24:B25+D24:D25+F24:F25)</f>
        <v>2321</v>
      </c>
    </row>
    <row r="31" spans="1:7" ht="36" customHeight="1">
      <c r="A31" s="272" t="s">
        <v>530</v>
      </c>
      <c r="B31" s="272"/>
      <c r="C31" s="272"/>
      <c r="D31" s="272"/>
      <c r="E31" s="88">
        <f>SUM(B24:G25)</f>
        <v>5011</v>
      </c>
    </row>
    <row r="32" spans="1:7" ht="36" customHeight="1">
      <c r="A32" s="272" t="s">
        <v>531</v>
      </c>
      <c r="B32" s="272"/>
      <c r="C32" s="272"/>
      <c r="D32" s="272"/>
      <c r="E32" s="88">
        <f>SUM(B27:G27)</f>
        <v>5019</v>
      </c>
    </row>
    <row r="33" spans="1:7" ht="18">
      <c r="A33" s="72" t="s">
        <v>532</v>
      </c>
    </row>
    <row r="34" spans="1:7" ht="10.199999999999999" customHeight="1"/>
    <row r="35" spans="1:7" ht="30.9" customHeight="1">
      <c r="A35" s="274" t="s">
        <v>533</v>
      </c>
      <c r="B35" s="274"/>
      <c r="C35" s="274"/>
      <c r="D35" s="274"/>
      <c r="E35" s="274"/>
      <c r="F35" s="274"/>
      <c r="G35" s="274"/>
    </row>
    <row r="36" spans="1:7" ht="7.05" customHeight="1">
      <c r="A36" s="275"/>
      <c r="B36" s="275"/>
      <c r="C36" s="275"/>
      <c r="D36" s="275"/>
      <c r="E36" s="275"/>
      <c r="F36" s="275"/>
      <c r="G36" s="275"/>
    </row>
    <row r="37" spans="1:7" ht="29.1" customHeight="1">
      <c r="A37" s="275" t="s">
        <v>534</v>
      </c>
      <c r="B37" s="275"/>
      <c r="C37" s="275"/>
      <c r="D37" s="275"/>
      <c r="E37" s="275"/>
      <c r="F37" s="275"/>
      <c r="G37" s="275"/>
    </row>
    <row r="38" spans="1:7" ht="30.3" customHeight="1">
      <c r="A38" s="276" t="s">
        <v>535</v>
      </c>
      <c r="B38" s="276"/>
      <c r="C38" s="276"/>
      <c r="D38" s="276"/>
      <c r="E38" s="276"/>
      <c r="F38" s="276"/>
      <c r="G38" s="276"/>
    </row>
    <row r="39" spans="1:7" ht="39.9" customHeight="1">
      <c r="A39" s="275" t="s">
        <v>536</v>
      </c>
      <c r="B39" s="275"/>
      <c r="C39" s="275"/>
      <c r="D39" s="275"/>
      <c r="E39" s="275"/>
      <c r="F39" s="275"/>
      <c r="G39" s="275"/>
    </row>
    <row r="40" spans="1:7" ht="63" customHeight="1">
      <c r="A40" s="275" t="s">
        <v>537</v>
      </c>
      <c r="B40" s="275"/>
      <c r="C40" s="275"/>
      <c r="D40" s="275"/>
      <c r="E40" s="275"/>
      <c r="F40" s="275"/>
      <c r="G40" s="275"/>
    </row>
    <row r="41" spans="1:7" ht="46.2" customHeight="1">
      <c r="A41" s="277" t="s">
        <v>538</v>
      </c>
      <c r="B41" s="277"/>
      <c r="C41" s="277"/>
      <c r="D41" s="277"/>
      <c r="E41" s="277"/>
      <c r="F41" s="277"/>
      <c r="G41" s="277"/>
    </row>
    <row r="42" spans="1:7" ht="64.2" customHeight="1">
      <c r="A42" s="277" t="s">
        <v>539</v>
      </c>
      <c r="B42" s="277"/>
      <c r="C42" s="277"/>
      <c r="D42" s="277"/>
      <c r="E42" s="277"/>
      <c r="F42" s="277"/>
      <c r="G42" s="277"/>
    </row>
    <row r="43" spans="1:7" ht="65.099999999999994" customHeight="1">
      <c r="B43" s="278" t="s">
        <v>540</v>
      </c>
      <c r="C43" s="279"/>
      <c r="D43" s="279" t="s">
        <v>541</v>
      </c>
      <c r="E43" s="279"/>
      <c r="F43" s="279" t="s">
        <v>542</v>
      </c>
      <c r="G43" s="279"/>
    </row>
    <row r="44" spans="1:7" ht="32.25" customHeight="1">
      <c r="A44" s="94" t="s">
        <v>543</v>
      </c>
      <c r="B44" s="95"/>
      <c r="C44" s="35">
        <v>33</v>
      </c>
      <c r="D44" s="95"/>
      <c r="E44" s="38">
        <v>448</v>
      </c>
      <c r="F44" s="71"/>
      <c r="G44" s="38">
        <v>473</v>
      </c>
    </row>
    <row r="45" spans="1:7" ht="32.25" customHeight="1">
      <c r="A45" s="94" t="s">
        <v>544</v>
      </c>
      <c r="B45" s="95"/>
      <c r="C45" s="35">
        <v>4287</v>
      </c>
      <c r="D45" s="95"/>
      <c r="E45" s="38">
        <v>20011</v>
      </c>
      <c r="F45" s="71"/>
      <c r="G45" s="38">
        <v>20077</v>
      </c>
    </row>
    <row r="46" spans="1:7" ht="32.25" customHeight="1">
      <c r="A46" s="94" t="s">
        <v>545</v>
      </c>
      <c r="B46" s="95"/>
      <c r="C46" s="35">
        <v>198</v>
      </c>
      <c r="D46" s="95"/>
      <c r="E46" s="38">
        <v>868</v>
      </c>
      <c r="F46" s="71"/>
      <c r="G46" s="38">
        <v>884</v>
      </c>
    </row>
    <row r="47" spans="1:7" ht="32.25" customHeight="1">
      <c r="A47" s="94" t="s">
        <v>546</v>
      </c>
      <c r="B47" s="95"/>
      <c r="C47" s="35">
        <v>713</v>
      </c>
      <c r="D47" s="95"/>
      <c r="E47" s="38">
        <v>5288</v>
      </c>
      <c r="F47" s="71"/>
      <c r="G47" s="38">
        <v>5311</v>
      </c>
    </row>
    <row r="48" spans="1:7" ht="32.25" customHeight="1">
      <c r="A48" s="94" t="s">
        <v>547</v>
      </c>
      <c r="B48" s="95"/>
      <c r="C48" s="35">
        <v>7</v>
      </c>
      <c r="D48" s="95"/>
      <c r="E48" s="38">
        <v>39</v>
      </c>
      <c r="F48" s="71"/>
      <c r="G48" s="38">
        <v>39</v>
      </c>
    </row>
    <row r="49" spans="1:7" ht="32.25" customHeight="1">
      <c r="A49" s="94" t="s">
        <v>548</v>
      </c>
      <c r="B49" s="95"/>
      <c r="C49" s="35">
        <v>1443</v>
      </c>
      <c r="D49" s="95"/>
      <c r="E49" s="38">
        <v>7886</v>
      </c>
      <c r="F49" s="71"/>
      <c r="G49" s="38">
        <v>7903</v>
      </c>
    </row>
    <row r="50" spans="1:7" ht="32.25" customHeight="1">
      <c r="A50" s="94" t="s">
        <v>549</v>
      </c>
      <c r="B50" s="95"/>
      <c r="C50" s="35">
        <v>9</v>
      </c>
      <c r="D50" s="95"/>
      <c r="E50" s="38">
        <v>56</v>
      </c>
      <c r="F50" s="71"/>
      <c r="G50" s="38">
        <v>56</v>
      </c>
    </row>
    <row r="51" spans="1:7" ht="32.25" customHeight="1">
      <c r="A51" s="94" t="s">
        <v>550</v>
      </c>
      <c r="B51" s="95"/>
      <c r="C51" s="35">
        <v>264</v>
      </c>
      <c r="D51" s="95"/>
      <c r="E51" s="38">
        <v>1338</v>
      </c>
      <c r="F51" s="71"/>
      <c r="G51" s="38">
        <v>1345</v>
      </c>
    </row>
    <row r="52" spans="1:7" ht="32.25" customHeight="1">
      <c r="A52" s="94" t="s">
        <v>551</v>
      </c>
      <c r="B52" s="95"/>
      <c r="C52" s="35">
        <v>116</v>
      </c>
      <c r="D52" s="95"/>
      <c r="E52" s="38">
        <v>840</v>
      </c>
      <c r="F52" s="71"/>
      <c r="G52" s="38">
        <v>855</v>
      </c>
    </row>
    <row r="53" spans="1:7" ht="32.25" customHeight="1">
      <c r="A53" s="90" t="s">
        <v>552</v>
      </c>
      <c r="B53" s="95"/>
      <c r="C53" s="96">
        <f>SUM(C44:C52)</f>
        <v>7070</v>
      </c>
      <c r="D53" s="95"/>
      <c r="E53" s="97">
        <f>SUM(E44:E52)</f>
        <v>36774</v>
      </c>
      <c r="F53" s="98"/>
      <c r="G53" s="97">
        <f>SUM(G44:G52)</f>
        <v>36943</v>
      </c>
    </row>
    <row r="54" spans="1:7" ht="14.1" customHeight="1">
      <c r="A54" s="90"/>
      <c r="B54" s="95"/>
      <c r="C54" s="95"/>
      <c r="D54" s="95"/>
      <c r="E54" s="98"/>
      <c r="F54" s="98"/>
      <c r="G54" s="99"/>
    </row>
    <row r="55" spans="1:7" ht="18">
      <c r="A55" s="72" t="s">
        <v>553</v>
      </c>
    </row>
    <row r="56" spans="1:7" ht="23.1" customHeight="1">
      <c r="A56" s="100" t="s">
        <v>554</v>
      </c>
    </row>
    <row r="57" spans="1:7" ht="12.3" customHeight="1">
      <c r="A57" s="101"/>
      <c r="B57" s="101"/>
      <c r="C57" s="101"/>
      <c r="D57" s="102"/>
    </row>
    <row r="58" spans="1:7" ht="25.05" customHeight="1">
      <c r="A58" s="103" t="s">
        <v>555</v>
      </c>
      <c r="B58" s="36"/>
      <c r="C58" s="104"/>
      <c r="D58" s="249" t="s">
        <v>556</v>
      </c>
      <c r="E58" s="249"/>
      <c r="F58" s="35"/>
    </row>
    <row r="59" spans="1:7" ht="25.05" customHeight="1">
      <c r="A59" s="103"/>
      <c r="B59" s="106"/>
      <c r="C59" s="104"/>
      <c r="D59" s="105"/>
      <c r="E59" s="107"/>
    </row>
    <row r="60" spans="1:7" ht="25.05" customHeight="1">
      <c r="A60" s="103" t="s">
        <v>557</v>
      </c>
      <c r="B60" s="35">
        <v>9065</v>
      </c>
      <c r="C60" s="104"/>
      <c r="D60" s="249" t="s">
        <v>558</v>
      </c>
      <c r="E60" s="249"/>
      <c r="F60" s="39"/>
    </row>
    <row r="61" spans="1:7" ht="25.05" customHeight="1">
      <c r="A61" s="103"/>
      <c r="B61" s="108"/>
      <c r="C61" s="104"/>
      <c r="D61" s="105"/>
      <c r="E61" s="105"/>
      <c r="F61" s="105"/>
    </row>
    <row r="62" spans="1:7" ht="25.05" customHeight="1">
      <c r="A62" s="103" t="s">
        <v>559</v>
      </c>
      <c r="B62" s="35">
        <v>1538</v>
      </c>
      <c r="C62" s="104"/>
      <c r="D62" s="249" t="s">
        <v>560</v>
      </c>
      <c r="E62" s="249"/>
      <c r="F62" s="39"/>
    </row>
    <row r="63" spans="1:7" ht="25.05" customHeight="1">
      <c r="A63" s="103"/>
      <c r="B63" s="106"/>
      <c r="C63" s="104"/>
      <c r="D63" s="105"/>
      <c r="E63" s="107"/>
    </row>
    <row r="64" spans="1:7" ht="25.05" customHeight="1">
      <c r="A64" s="103" t="s">
        <v>561</v>
      </c>
      <c r="B64" s="35">
        <v>29</v>
      </c>
      <c r="C64" s="250" t="s">
        <v>562</v>
      </c>
      <c r="D64" s="249"/>
      <c r="E64" s="249"/>
      <c r="F64" s="35">
        <v>54</v>
      </c>
    </row>
    <row r="65" spans="1:7" ht="25.05" customHeight="1">
      <c r="A65" s="103"/>
      <c r="B65" s="106"/>
      <c r="C65" s="106"/>
      <c r="D65" s="109"/>
    </row>
    <row r="66" spans="1:7" ht="25.05" customHeight="1">
      <c r="A66" s="103" t="s">
        <v>563</v>
      </c>
      <c r="B66" s="35"/>
      <c r="C66" s="106"/>
      <c r="D66" s="109"/>
    </row>
    <row r="68" spans="1:7" ht="18">
      <c r="A68" s="72" t="s">
        <v>564</v>
      </c>
    </row>
    <row r="69" spans="1:7" ht="5.0999999999999996" customHeight="1">
      <c r="A69" s="31"/>
    </row>
    <row r="70" spans="1:7" ht="16.05" customHeight="1">
      <c r="A70" s="261" t="s">
        <v>565</v>
      </c>
      <c r="B70" s="261"/>
      <c r="C70" s="261"/>
      <c r="D70" s="261"/>
      <c r="E70" s="261"/>
      <c r="F70" s="261"/>
      <c r="G70" s="261"/>
    </row>
    <row r="71" spans="1:7" ht="7.05" customHeight="1">
      <c r="A71" s="110"/>
    </row>
    <row r="72" spans="1:7" ht="37.200000000000003" customHeight="1">
      <c r="A72" s="262" t="s">
        <v>566</v>
      </c>
      <c r="B72" s="262"/>
      <c r="C72" s="262"/>
      <c r="D72" s="262"/>
      <c r="E72" s="262"/>
      <c r="F72" s="262"/>
      <c r="G72" s="262"/>
    </row>
    <row r="73" spans="1:7" ht="7.05" customHeight="1">
      <c r="A73" s="111"/>
    </row>
    <row r="74" spans="1:7" ht="37.200000000000003" customHeight="1">
      <c r="A74" s="263" t="s">
        <v>567</v>
      </c>
      <c r="B74" s="263"/>
      <c r="C74" s="263"/>
      <c r="D74" s="263"/>
      <c r="E74" s="263"/>
      <c r="F74" s="263"/>
      <c r="G74" s="263"/>
    </row>
    <row r="75" spans="1:7" ht="115.05" customHeight="1">
      <c r="A75" s="261" t="s">
        <v>568</v>
      </c>
      <c r="B75" s="261"/>
      <c r="C75" s="261"/>
      <c r="D75" s="261"/>
      <c r="E75" s="261"/>
      <c r="F75" s="261"/>
      <c r="G75" s="261"/>
    </row>
    <row r="76" spans="1:7" s="69" customFormat="1" ht="14.1" customHeight="1">
      <c r="A76" s="260"/>
      <c r="B76" s="260"/>
      <c r="C76" s="260"/>
      <c r="D76" s="260"/>
      <c r="E76" s="260"/>
      <c r="F76" s="260"/>
      <c r="G76" s="260"/>
    </row>
    <row r="77" spans="1:7">
      <c r="A77" s="255" t="s">
        <v>569</v>
      </c>
      <c r="B77" s="255"/>
      <c r="C77" s="255"/>
      <c r="D77" s="257" t="s">
        <v>570</v>
      </c>
      <c r="E77" s="257"/>
      <c r="F77" s="257"/>
      <c r="G77" s="257"/>
    </row>
    <row r="78" spans="1:7" ht="132" customHeight="1">
      <c r="A78" s="256"/>
      <c r="B78" s="256"/>
      <c r="C78" s="256"/>
      <c r="D78" s="84" t="s">
        <v>571</v>
      </c>
      <c r="E78" s="84" t="s">
        <v>572</v>
      </c>
      <c r="F78" s="84" t="s">
        <v>573</v>
      </c>
      <c r="G78" s="112" t="s">
        <v>552</v>
      </c>
    </row>
    <row r="79" spans="1:7" ht="60" customHeight="1">
      <c r="A79" s="258" t="s">
        <v>574</v>
      </c>
      <c r="B79" s="258"/>
      <c r="C79" s="258"/>
      <c r="D79" s="38">
        <v>2253</v>
      </c>
      <c r="E79" s="38">
        <v>342</v>
      </c>
      <c r="F79" s="38">
        <v>1710</v>
      </c>
      <c r="G79" s="114">
        <f>SUM(D79:F79)</f>
        <v>4305</v>
      </c>
    </row>
    <row r="80" spans="1:7" ht="138.30000000000001" customHeight="1">
      <c r="A80" s="253" t="s">
        <v>575</v>
      </c>
      <c r="B80" s="253"/>
      <c r="C80" s="253"/>
      <c r="D80" s="38">
        <v>0</v>
      </c>
      <c r="E80" s="38">
        <v>0</v>
      </c>
      <c r="F80" s="38">
        <v>0</v>
      </c>
      <c r="G80" s="114">
        <f t="shared" ref="G80:G82" si="3">SUM(D80:F80)</f>
        <v>0</v>
      </c>
    </row>
    <row r="81" spans="1:7" ht="64.2" customHeight="1">
      <c r="A81" s="258" t="s">
        <v>576</v>
      </c>
      <c r="B81" s="258"/>
      <c r="C81" s="258"/>
      <c r="D81" s="114">
        <v>2253</v>
      </c>
      <c r="E81" s="114">
        <v>342</v>
      </c>
      <c r="F81" s="114">
        <v>1710</v>
      </c>
      <c r="G81" s="114">
        <f t="shared" si="3"/>
        <v>4305</v>
      </c>
    </row>
    <row r="82" spans="1:7" ht="64.2" customHeight="1">
      <c r="A82" s="258" t="s">
        <v>577</v>
      </c>
      <c r="B82" s="258"/>
      <c r="C82" s="258"/>
      <c r="D82" s="38">
        <v>716</v>
      </c>
      <c r="E82" s="38">
        <v>144</v>
      </c>
      <c r="F82" s="38">
        <v>700</v>
      </c>
      <c r="G82" s="114">
        <f t="shared" si="3"/>
        <v>1560</v>
      </c>
    </row>
    <row r="83" spans="1:7" ht="64.2" customHeight="1">
      <c r="A83" s="258" t="s">
        <v>578</v>
      </c>
      <c r="B83" s="258"/>
      <c r="C83" s="258"/>
      <c r="D83" s="38">
        <v>581</v>
      </c>
      <c r="E83" s="38">
        <v>78</v>
      </c>
      <c r="F83" s="38">
        <v>421</v>
      </c>
      <c r="G83" s="114">
        <f>SUM(D83:F83)</f>
        <v>1080</v>
      </c>
    </row>
    <row r="84" spans="1:7" ht="64.2" customHeight="1">
      <c r="A84" s="258" t="s">
        <v>579</v>
      </c>
      <c r="B84" s="258"/>
      <c r="C84" s="258"/>
      <c r="D84" s="38">
        <v>207</v>
      </c>
      <c r="E84" s="38">
        <v>22</v>
      </c>
      <c r="F84" s="38">
        <v>111</v>
      </c>
      <c r="G84" s="114">
        <f>SUM(D84:F84)</f>
        <v>340</v>
      </c>
    </row>
    <row r="85" spans="1:7" ht="36" customHeight="1">
      <c r="A85" s="259" t="s">
        <v>580</v>
      </c>
      <c r="B85" s="259"/>
      <c r="C85" s="259"/>
      <c r="D85" s="114">
        <v>1504</v>
      </c>
      <c r="E85" s="114">
        <v>244</v>
      </c>
      <c r="F85" s="114">
        <v>1232</v>
      </c>
      <c r="G85" s="114">
        <f t="shared" ref="G85" si="4">SUM(G82:G84)</f>
        <v>2980</v>
      </c>
    </row>
    <row r="86" spans="1:7" ht="57.6" customHeight="1">
      <c r="A86" s="259" t="s">
        <v>581</v>
      </c>
      <c r="B86" s="259"/>
      <c r="C86" s="259"/>
      <c r="D86" s="115">
        <f>D85/D81</f>
        <v>0.66755437194851308</v>
      </c>
      <c r="E86" s="115">
        <f>E85/E81</f>
        <v>0.71345029239766078</v>
      </c>
      <c r="F86" s="115">
        <f>F85/F81</f>
        <v>0.72046783625730992</v>
      </c>
      <c r="G86" s="115">
        <f>G85/G81</f>
        <v>0.6922183507549361</v>
      </c>
    </row>
    <row r="87" spans="1:7" ht="12.9" customHeight="1">
      <c r="A87" s="116"/>
      <c r="B87" s="116"/>
      <c r="C87" s="116"/>
      <c r="D87" s="117"/>
      <c r="E87" s="117"/>
      <c r="F87" s="117"/>
      <c r="G87" s="117"/>
    </row>
    <row r="88" spans="1:7" ht="16.05" customHeight="1">
      <c r="A88" s="255" t="s">
        <v>569</v>
      </c>
      <c r="B88" s="255"/>
      <c r="C88" s="255"/>
      <c r="D88" s="257" t="s">
        <v>582</v>
      </c>
      <c r="E88" s="257"/>
      <c r="F88" s="257"/>
      <c r="G88" s="257"/>
    </row>
    <row r="89" spans="1:7" ht="126" customHeight="1">
      <c r="A89" s="256"/>
      <c r="B89" s="256"/>
      <c r="C89" s="256"/>
      <c r="D89" s="84" t="s">
        <v>571</v>
      </c>
      <c r="E89" s="84" t="s">
        <v>572</v>
      </c>
      <c r="F89" s="84" t="s">
        <v>573</v>
      </c>
      <c r="G89" s="112" t="s">
        <v>552</v>
      </c>
    </row>
    <row r="90" spans="1:7" ht="48.9" customHeight="1">
      <c r="A90" s="253" t="s">
        <v>583</v>
      </c>
      <c r="B90" s="253"/>
      <c r="C90" s="253"/>
      <c r="D90" s="38">
        <v>2009</v>
      </c>
      <c r="E90" s="38">
        <v>453</v>
      </c>
      <c r="F90" s="38">
        <v>1812</v>
      </c>
      <c r="G90" s="114">
        <f>SUM(D90:F90)</f>
        <v>4274</v>
      </c>
    </row>
    <row r="91" spans="1:7" ht="81" customHeight="1">
      <c r="A91" s="253" t="s">
        <v>584</v>
      </c>
      <c r="B91" s="253"/>
      <c r="C91" s="253"/>
      <c r="D91" s="38">
        <v>0</v>
      </c>
      <c r="E91" s="38">
        <v>0</v>
      </c>
      <c r="F91" s="38">
        <v>0</v>
      </c>
      <c r="G91" s="114">
        <f t="shared" ref="G91:G93" si="5">SUM(D91:F91)</f>
        <v>0</v>
      </c>
    </row>
    <row r="92" spans="1:7" ht="27" customHeight="1">
      <c r="A92" s="253" t="s">
        <v>585</v>
      </c>
      <c r="B92" s="253"/>
      <c r="C92" s="253"/>
      <c r="D92" s="114">
        <f>D90-D91</f>
        <v>2009</v>
      </c>
      <c r="E92" s="114">
        <f t="shared" ref="E92:F92" si="6">E90-E91</f>
        <v>453</v>
      </c>
      <c r="F92" s="114">
        <f t="shared" si="6"/>
        <v>1812</v>
      </c>
      <c r="G92" s="114">
        <f t="shared" si="5"/>
        <v>4274</v>
      </c>
    </row>
    <row r="93" spans="1:7" ht="44.1" customHeight="1">
      <c r="A93" s="253" t="s">
        <v>586</v>
      </c>
      <c r="B93" s="253"/>
      <c r="C93" s="253"/>
      <c r="D93" s="38">
        <v>536</v>
      </c>
      <c r="E93" s="38">
        <v>149</v>
      </c>
      <c r="F93" s="38">
        <v>707</v>
      </c>
      <c r="G93" s="114">
        <f t="shared" si="5"/>
        <v>1392</v>
      </c>
    </row>
    <row r="94" spans="1:7" ht="55.2" customHeight="1">
      <c r="A94" s="253" t="s">
        <v>587</v>
      </c>
      <c r="B94" s="253"/>
      <c r="C94" s="253"/>
      <c r="D94" s="38">
        <v>583</v>
      </c>
      <c r="E94" s="38">
        <v>128</v>
      </c>
      <c r="F94" s="38">
        <v>513</v>
      </c>
      <c r="G94" s="114">
        <f>SUM(D94:F94)</f>
        <v>1224</v>
      </c>
    </row>
    <row r="95" spans="1:7" ht="55.2" customHeight="1">
      <c r="A95" s="253" t="s">
        <v>588</v>
      </c>
      <c r="B95" s="253"/>
      <c r="C95" s="253"/>
      <c r="D95" s="38">
        <v>202</v>
      </c>
      <c r="E95" s="38">
        <v>28</v>
      </c>
      <c r="F95" s="38">
        <v>116</v>
      </c>
      <c r="G95" s="114">
        <f>SUM(D95:F95)</f>
        <v>346</v>
      </c>
    </row>
    <row r="96" spans="1:7" ht="37.200000000000003" customHeight="1">
      <c r="A96" s="254" t="s">
        <v>580</v>
      </c>
      <c r="B96" s="254"/>
      <c r="C96" s="254"/>
      <c r="D96" s="114">
        <f>SUM(D93:D95)</f>
        <v>1321</v>
      </c>
      <c r="E96" s="114">
        <f>SUM(E93:E95)</f>
        <v>305</v>
      </c>
      <c r="F96" s="114">
        <f>SUM(F93:F95)</f>
        <v>1336</v>
      </c>
      <c r="G96" s="114">
        <f t="shared" ref="G96" si="7">SUM(G93:G95)</f>
        <v>2962</v>
      </c>
    </row>
    <row r="97" spans="1:7" ht="39.299999999999997" customHeight="1">
      <c r="A97" s="254" t="s">
        <v>589</v>
      </c>
      <c r="B97" s="254"/>
      <c r="C97" s="254"/>
      <c r="D97" s="115">
        <f>D96/D92</f>
        <v>0.65754106520657041</v>
      </c>
      <c r="E97" s="115">
        <f>E96/E92</f>
        <v>0.67328918322295805</v>
      </c>
      <c r="F97" s="115">
        <f>F96/F92</f>
        <v>0.73730684326710816</v>
      </c>
      <c r="G97" s="115">
        <f>G96/G92</f>
        <v>0.69302760879737946</v>
      </c>
    </row>
    <row r="98" spans="1:7" ht="6" customHeight="1">
      <c r="A98" s="116"/>
      <c r="B98" s="116"/>
      <c r="C98" s="116"/>
      <c r="D98" s="117"/>
      <c r="E98" s="117"/>
      <c r="F98" s="117"/>
      <c r="G98" s="117"/>
    </row>
    <row r="99" spans="1:7">
      <c r="A99" s="252" t="s">
        <v>590</v>
      </c>
      <c r="B99" s="252"/>
      <c r="C99" s="252"/>
      <c r="D99" s="252"/>
      <c r="E99" s="252"/>
      <c r="F99" s="117"/>
      <c r="G99" s="117"/>
    </row>
    <row r="100" spans="1:7" ht="8.1" customHeight="1"/>
    <row r="101" spans="1:7" ht="37.200000000000003" customHeight="1">
      <c r="A101" s="251" t="s">
        <v>591</v>
      </c>
      <c r="B101" s="251"/>
      <c r="C101" s="251"/>
      <c r="D101" s="118" t="s">
        <v>0</v>
      </c>
      <c r="E101" s="118" t="s">
        <v>1</v>
      </c>
    </row>
    <row r="102" spans="1:7" ht="41.85" customHeight="1">
      <c r="A102" s="247" t="s">
        <v>592</v>
      </c>
      <c r="B102" s="245"/>
      <c r="C102" s="246"/>
      <c r="D102" s="39"/>
      <c r="E102" s="39"/>
    </row>
    <row r="103" spans="1:7" ht="84.3" customHeight="1">
      <c r="A103" s="245" t="s">
        <v>1366</v>
      </c>
      <c r="B103" s="245"/>
      <c r="C103" s="246"/>
      <c r="D103" s="39"/>
      <c r="E103" s="39"/>
    </row>
    <row r="104" spans="1:7" ht="41.85" customHeight="1">
      <c r="A104" s="245" t="s">
        <v>593</v>
      </c>
      <c r="B104" s="245"/>
      <c r="C104" s="246"/>
      <c r="D104" s="119">
        <f>D102-D103</f>
        <v>0</v>
      </c>
      <c r="E104" s="119">
        <f>E102-E103</f>
        <v>0</v>
      </c>
    </row>
    <row r="105" spans="1:7" ht="41.85" customHeight="1">
      <c r="A105" s="245" t="s">
        <v>594</v>
      </c>
      <c r="B105" s="245"/>
      <c r="C105" s="246"/>
      <c r="D105" s="39"/>
      <c r="E105" s="39"/>
    </row>
    <row r="106" spans="1:7" ht="41.85" customHeight="1">
      <c r="A106" s="247" t="s">
        <v>595</v>
      </c>
      <c r="B106" s="247"/>
      <c r="C106" s="248"/>
      <c r="D106" s="39"/>
      <c r="E106" s="39"/>
    </row>
    <row r="107" spans="1:7" ht="41.85" customHeight="1">
      <c r="A107" s="247" t="s">
        <v>596</v>
      </c>
      <c r="B107" s="247"/>
      <c r="C107" s="248"/>
      <c r="D107" s="39"/>
      <c r="E107" s="39"/>
    </row>
    <row r="108" spans="1:7" ht="41.85" customHeight="1">
      <c r="A108" s="247" t="s">
        <v>597</v>
      </c>
      <c r="B108" s="247"/>
      <c r="C108" s="248"/>
      <c r="D108" s="39"/>
      <c r="E108" s="39"/>
    </row>
    <row r="109" spans="1:7" ht="41.85" customHeight="1">
      <c r="A109" s="247" t="s">
        <v>598</v>
      </c>
      <c r="B109" s="247"/>
      <c r="C109" s="248"/>
      <c r="D109" s="39"/>
      <c r="E109" s="39"/>
    </row>
    <row r="110" spans="1:7" ht="41.85" customHeight="1">
      <c r="A110" s="247" t="s">
        <v>599</v>
      </c>
      <c r="B110" s="247"/>
      <c r="C110" s="248"/>
      <c r="D110" s="39"/>
      <c r="E110" s="39"/>
    </row>
    <row r="111" spans="1:7" ht="41.85" customHeight="1">
      <c r="A111" s="247" t="s">
        <v>600</v>
      </c>
      <c r="B111" s="247"/>
      <c r="C111" s="248"/>
      <c r="D111" s="39"/>
      <c r="E111" s="39"/>
    </row>
    <row r="113" spans="1:7" ht="18">
      <c r="A113" s="72" t="s">
        <v>601</v>
      </c>
    </row>
    <row r="115" spans="1:7" ht="16.05" customHeight="1">
      <c r="A115" s="239" t="s">
        <v>602</v>
      </c>
      <c r="B115" s="239"/>
      <c r="C115" s="239"/>
      <c r="D115" s="239"/>
      <c r="E115" s="239"/>
      <c r="F115" s="239"/>
      <c r="G115" s="239"/>
    </row>
    <row r="116" spans="1:7">
      <c r="A116" s="239"/>
      <c r="B116" s="239"/>
      <c r="C116" s="239"/>
      <c r="D116" s="239"/>
      <c r="E116" s="239"/>
      <c r="F116" s="239"/>
      <c r="G116" s="239"/>
    </row>
    <row r="117" spans="1:7">
      <c r="A117" s="239"/>
      <c r="B117" s="239"/>
      <c r="C117" s="239"/>
      <c r="D117" s="239"/>
      <c r="E117" s="239"/>
      <c r="F117" s="239"/>
      <c r="G117" s="239"/>
    </row>
    <row r="118" spans="1:7">
      <c r="A118" s="239"/>
      <c r="B118" s="239"/>
      <c r="C118" s="239"/>
      <c r="D118" s="239"/>
      <c r="E118" s="239"/>
      <c r="F118" s="239"/>
      <c r="G118" s="239"/>
    </row>
    <row r="119" spans="1:7">
      <c r="A119" s="239"/>
      <c r="B119" s="239"/>
      <c r="C119" s="239"/>
      <c r="D119" s="239"/>
      <c r="E119" s="239"/>
      <c r="F119" s="239"/>
      <c r="G119" s="239"/>
    </row>
    <row r="120" spans="1:7">
      <c r="A120" s="239"/>
      <c r="B120" s="239"/>
      <c r="C120" s="239"/>
      <c r="D120" s="239"/>
      <c r="E120" s="239"/>
      <c r="F120" s="239"/>
      <c r="G120" s="239"/>
    </row>
    <row r="121" spans="1:7">
      <c r="A121" s="239"/>
      <c r="B121" s="239"/>
      <c r="C121" s="239"/>
      <c r="D121" s="239"/>
      <c r="E121" s="239"/>
      <c r="F121" s="239"/>
      <c r="G121" s="239"/>
    </row>
    <row r="122" spans="1:7">
      <c r="A122" s="239"/>
      <c r="B122" s="239"/>
      <c r="C122" s="239"/>
      <c r="D122" s="239"/>
      <c r="E122" s="239"/>
      <c r="F122" s="239"/>
      <c r="G122" s="239"/>
    </row>
    <row r="123" spans="1:7">
      <c r="A123" s="239"/>
      <c r="B123" s="239"/>
      <c r="C123" s="239"/>
      <c r="D123" s="239"/>
      <c r="E123" s="239"/>
      <c r="F123" s="239"/>
      <c r="G123" s="239"/>
    </row>
    <row r="124" spans="1:7">
      <c r="A124" s="239"/>
      <c r="B124" s="239"/>
      <c r="C124" s="239"/>
      <c r="D124" s="239"/>
      <c r="E124" s="239"/>
      <c r="F124" s="239"/>
      <c r="G124" s="239"/>
    </row>
    <row r="125" spans="1:7">
      <c r="A125" s="239"/>
      <c r="B125" s="239"/>
      <c r="C125" s="239"/>
      <c r="D125" s="239"/>
      <c r="E125" s="239"/>
      <c r="F125" s="239"/>
      <c r="G125" s="239"/>
    </row>
    <row r="126" spans="1:7">
      <c r="A126" s="239"/>
      <c r="B126" s="239"/>
      <c r="C126" s="239"/>
      <c r="D126" s="239"/>
      <c r="E126" s="239"/>
      <c r="F126" s="239"/>
      <c r="G126" s="239"/>
    </row>
    <row r="127" spans="1:7">
      <c r="A127" s="239"/>
      <c r="B127" s="239"/>
      <c r="C127" s="239"/>
      <c r="D127" s="239"/>
      <c r="E127" s="239"/>
      <c r="F127" s="239"/>
      <c r="G127" s="239"/>
    </row>
    <row r="128" spans="1:7">
      <c r="A128" s="239"/>
      <c r="B128" s="239"/>
      <c r="C128" s="239"/>
      <c r="D128" s="239"/>
      <c r="E128" s="239"/>
      <c r="F128" s="239"/>
      <c r="G128" s="239"/>
    </row>
    <row r="129" spans="1:7">
      <c r="A129" s="239"/>
      <c r="B129" s="239"/>
      <c r="C129" s="239"/>
      <c r="D129" s="239"/>
      <c r="E129" s="239"/>
      <c r="F129" s="239"/>
      <c r="G129" s="239"/>
    </row>
    <row r="130" spans="1:7">
      <c r="A130" s="239"/>
      <c r="B130" s="239"/>
      <c r="C130" s="239"/>
      <c r="D130" s="239"/>
      <c r="E130" s="239"/>
      <c r="F130" s="239"/>
      <c r="G130" s="239"/>
    </row>
    <row r="131" spans="1:7">
      <c r="A131" s="239"/>
      <c r="B131" s="239"/>
      <c r="C131" s="239"/>
      <c r="D131" s="239"/>
      <c r="E131" s="239"/>
      <c r="F131" s="239"/>
      <c r="G131" s="239"/>
    </row>
    <row r="132" spans="1:7">
      <c r="A132" s="239"/>
      <c r="B132" s="239"/>
      <c r="C132" s="239"/>
      <c r="D132" s="239"/>
      <c r="E132" s="239"/>
      <c r="F132" s="239"/>
      <c r="G132" s="239"/>
    </row>
    <row r="133" spans="1:7">
      <c r="A133" s="239"/>
      <c r="B133" s="239"/>
      <c r="C133" s="239"/>
      <c r="D133" s="239"/>
      <c r="E133" s="239"/>
      <c r="F133" s="239"/>
      <c r="G133" s="239"/>
    </row>
    <row r="134" spans="1:7">
      <c r="A134" s="239"/>
      <c r="B134" s="239"/>
      <c r="C134" s="239"/>
      <c r="D134" s="239"/>
      <c r="E134" s="239"/>
      <c r="F134" s="239"/>
      <c r="G134" s="239"/>
    </row>
    <row r="135" spans="1:7">
      <c r="A135" s="239"/>
      <c r="B135" s="239"/>
      <c r="C135" s="239"/>
      <c r="D135" s="239"/>
      <c r="E135" s="239"/>
      <c r="F135" s="239"/>
      <c r="G135" s="239"/>
    </row>
    <row r="136" spans="1:7">
      <c r="A136" s="239"/>
      <c r="B136" s="239"/>
      <c r="C136" s="239"/>
      <c r="D136" s="239"/>
      <c r="E136" s="239"/>
      <c r="F136" s="239"/>
      <c r="G136" s="239"/>
    </row>
    <row r="137" spans="1:7">
      <c r="A137" s="239"/>
      <c r="B137" s="239"/>
      <c r="C137" s="239"/>
      <c r="D137" s="239"/>
      <c r="E137" s="239"/>
      <c r="F137" s="239"/>
      <c r="G137" s="239"/>
    </row>
    <row r="138" spans="1:7">
      <c r="A138" s="239"/>
      <c r="B138" s="239"/>
      <c r="C138" s="239"/>
      <c r="D138" s="239"/>
      <c r="E138" s="239"/>
      <c r="F138" s="239"/>
      <c r="G138" s="239"/>
    </row>
    <row r="139" spans="1:7">
      <c r="A139" s="239"/>
      <c r="B139" s="239"/>
      <c r="C139" s="239"/>
      <c r="D139" s="239"/>
      <c r="E139" s="239"/>
      <c r="F139" s="239"/>
      <c r="G139" s="239"/>
    </row>
    <row r="140" spans="1:7">
      <c r="A140" s="239"/>
      <c r="B140" s="239"/>
      <c r="C140" s="239"/>
      <c r="D140" s="239"/>
      <c r="E140" s="239"/>
      <c r="F140" s="239"/>
      <c r="G140" s="239"/>
    </row>
    <row r="142" spans="1:7">
      <c r="A142" s="120" t="s">
        <v>603</v>
      </c>
      <c r="B142" s="42">
        <v>0.85</v>
      </c>
    </row>
    <row r="145" spans="1:7" ht="18">
      <c r="A145" s="238" t="s">
        <v>604</v>
      </c>
      <c r="B145" s="238"/>
      <c r="C145" s="238"/>
      <c r="D145" s="238"/>
      <c r="E145" s="238"/>
      <c r="F145" s="238"/>
      <c r="G145" s="238"/>
    </row>
  </sheetData>
  <sheetProtection formatColumns="0" formatRows="0" selectLockedCells="1"/>
  <mergeCells count="73">
    <mergeCell ref="A42:G42"/>
    <mergeCell ref="B43:C43"/>
    <mergeCell ref="D43:E43"/>
    <mergeCell ref="F43:G43"/>
    <mergeCell ref="A41:G41"/>
    <mergeCell ref="A37:G37"/>
    <mergeCell ref="A38:G38"/>
    <mergeCell ref="A39:G39"/>
    <mergeCell ref="A40:G40"/>
    <mergeCell ref="A36:G36"/>
    <mergeCell ref="A29:D29"/>
    <mergeCell ref="A30:D30"/>
    <mergeCell ref="A31:D31"/>
    <mergeCell ref="A32:D32"/>
    <mergeCell ref="A35:G35"/>
    <mergeCell ref="A1:G1"/>
    <mergeCell ref="A5:G5"/>
    <mergeCell ref="B23:G23"/>
    <mergeCell ref="B9:G9"/>
    <mergeCell ref="B7:C7"/>
    <mergeCell ref="D7:E7"/>
    <mergeCell ref="F7:G7"/>
    <mergeCell ref="B21:C21"/>
    <mergeCell ref="D21:E21"/>
    <mergeCell ref="F21:G21"/>
    <mergeCell ref="A16:D16"/>
    <mergeCell ref="A17:D17"/>
    <mergeCell ref="A18:D18"/>
    <mergeCell ref="A19:D19"/>
    <mergeCell ref="A4:G4"/>
    <mergeCell ref="A76:G76"/>
    <mergeCell ref="A70:G70"/>
    <mergeCell ref="A72:G72"/>
    <mergeCell ref="A74:G74"/>
    <mergeCell ref="A75:G75"/>
    <mergeCell ref="A77:C78"/>
    <mergeCell ref="A94:C94"/>
    <mergeCell ref="D88:G88"/>
    <mergeCell ref="A90:C90"/>
    <mergeCell ref="A91:C91"/>
    <mergeCell ref="A92:C92"/>
    <mergeCell ref="A93:C93"/>
    <mergeCell ref="D77:G77"/>
    <mergeCell ref="A83:C83"/>
    <mergeCell ref="A84:C84"/>
    <mergeCell ref="A85:C85"/>
    <mergeCell ref="A86:C86"/>
    <mergeCell ref="A79:C79"/>
    <mergeCell ref="A80:C80"/>
    <mergeCell ref="A81:C81"/>
    <mergeCell ref="A82:C82"/>
    <mergeCell ref="A115:G140"/>
    <mergeCell ref="A145:G145"/>
    <mergeCell ref="A108:C108"/>
    <mergeCell ref="A109:C109"/>
    <mergeCell ref="A110:C110"/>
    <mergeCell ref="A111:C111"/>
    <mergeCell ref="A105:C105"/>
    <mergeCell ref="A106:C106"/>
    <mergeCell ref="A107:C107"/>
    <mergeCell ref="D58:E58"/>
    <mergeCell ref="D60:E60"/>
    <mergeCell ref="D62:E62"/>
    <mergeCell ref="C64:E64"/>
    <mergeCell ref="A101:C101"/>
    <mergeCell ref="A99:E99"/>
    <mergeCell ref="A102:C102"/>
    <mergeCell ref="A103:C103"/>
    <mergeCell ref="A104:C104"/>
    <mergeCell ref="A95:C95"/>
    <mergeCell ref="A96:C96"/>
    <mergeCell ref="A97:C97"/>
    <mergeCell ref="A88:C89"/>
  </mergeCells>
  <hyperlinks>
    <hyperlink ref="B5:G5" r:id="rId1" display=" For more information on how to report study abroad students, please see NCES.GOV documentation." xr:uid="{00000000-0004-0000-0200-000000000000}"/>
    <hyperlink ref="A72" r:id="rId2" display="https://nces.ed.gov/ipeds/use-the-data/survey-components/9/graduation-rates" xr:uid="{00000000-0004-0000-0200-000001000000}"/>
  </hyperlinks>
  <pageMargins left="0.7" right="0.7" top="0.75" bottom="0.75" header="0.3" footer="0.3"/>
  <pageSetup orientation="landscape" r:id="rId3"/>
  <headerFooter>
    <oddHeader xml:space="preserve">&amp;C </oddHeader>
    <oddFooter xml:space="preserve">&amp;C 
</oddFooter>
  </headerFooter>
  <rowBreaks count="3" manualBreakCount="3">
    <brk id="67" max="16383" man="1"/>
    <brk id="87" max="16383" man="1"/>
    <brk id="98"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P365"/>
  <sheetViews>
    <sheetView showGridLines="0" showRuler="0" topLeftCell="A319" zoomScaleNormal="100" zoomScalePageLayoutView="115" workbookViewId="0">
      <selection activeCell="C243" sqref="C243"/>
    </sheetView>
  </sheetViews>
  <sheetFormatPr defaultColWidth="11" defaultRowHeight="15.6"/>
  <cols>
    <col min="1" max="1" width="61.3984375" style="4" customWidth="1"/>
    <col min="2" max="5" width="13" style="4" customWidth="1"/>
    <col min="6" max="14" width="10.8984375" style="4" customWidth="1"/>
    <col min="15" max="16384" width="11" style="4"/>
  </cols>
  <sheetData>
    <row r="1" spans="1:16" ht="17.399999999999999">
      <c r="A1" s="243" t="s">
        <v>605</v>
      </c>
      <c r="B1" s="243"/>
      <c r="C1" s="243"/>
      <c r="D1" s="243"/>
      <c r="E1" s="243"/>
      <c r="O1" s="121"/>
      <c r="P1" s="121"/>
    </row>
    <row r="2" spans="1:16" ht="17.399999999999999">
      <c r="A2" s="33" t="s">
        <v>606</v>
      </c>
      <c r="O2" s="121"/>
      <c r="P2" s="121"/>
    </row>
    <row r="3" spans="1:16" ht="275.10000000000002" customHeight="1">
      <c r="A3" s="261" t="s">
        <v>607</v>
      </c>
      <c r="B3" s="261"/>
      <c r="C3" s="261"/>
      <c r="D3" s="261"/>
      <c r="E3" s="261"/>
      <c r="O3" s="121"/>
      <c r="P3" s="121"/>
    </row>
    <row r="4" spans="1:16">
      <c r="A4" s="122"/>
      <c r="B4" s="123"/>
      <c r="C4" s="71"/>
      <c r="D4" s="71"/>
      <c r="O4" s="121"/>
      <c r="P4" s="121"/>
    </row>
    <row r="5" spans="1:16" ht="34.049999999999997" customHeight="1">
      <c r="A5" s="124"/>
      <c r="B5" s="125" t="s">
        <v>507</v>
      </c>
      <c r="C5" s="93" t="s">
        <v>508</v>
      </c>
      <c r="D5" s="93" t="s">
        <v>509</v>
      </c>
      <c r="O5" s="121"/>
      <c r="P5" s="121"/>
    </row>
    <row r="6" spans="1:16">
      <c r="A6" s="126" t="s">
        <v>608</v>
      </c>
      <c r="B6" s="38">
        <v>20317</v>
      </c>
      <c r="C6" s="38">
        <v>28274</v>
      </c>
      <c r="D6" s="38"/>
      <c r="O6" s="121"/>
      <c r="P6" s="121"/>
    </row>
    <row r="7" spans="1:16">
      <c r="A7" s="126"/>
      <c r="B7" s="127"/>
      <c r="C7" s="98"/>
      <c r="D7" s="98"/>
      <c r="O7" s="121"/>
      <c r="P7" s="121"/>
    </row>
    <row r="8" spans="1:16">
      <c r="A8" s="126" t="s">
        <v>609</v>
      </c>
      <c r="B8" s="231">
        <v>17374</v>
      </c>
      <c r="C8" s="231">
        <v>24775</v>
      </c>
      <c r="D8" s="38"/>
      <c r="O8" s="121"/>
      <c r="P8" s="121"/>
    </row>
    <row r="9" spans="1:16">
      <c r="A9" s="126"/>
      <c r="B9" s="127"/>
      <c r="C9" s="98"/>
      <c r="D9" s="98"/>
      <c r="O9" s="121"/>
      <c r="P9" s="121"/>
    </row>
    <row r="10" spans="1:16">
      <c r="A10" s="126" t="s">
        <v>610</v>
      </c>
      <c r="B10" s="38">
        <v>3056</v>
      </c>
      <c r="C10" s="38">
        <v>4014</v>
      </c>
      <c r="D10" s="38"/>
      <c r="O10" s="121"/>
      <c r="P10" s="121"/>
    </row>
    <row r="11" spans="1:16">
      <c r="A11" s="126"/>
      <c r="B11" s="127"/>
      <c r="C11" s="98"/>
      <c r="D11" s="98"/>
      <c r="O11" s="121"/>
      <c r="P11" s="121"/>
    </row>
    <row r="12" spans="1:16">
      <c r="A12" s="128" t="s">
        <v>611</v>
      </c>
      <c r="B12" s="38">
        <v>2839</v>
      </c>
      <c r="C12" s="38">
        <v>3789</v>
      </c>
      <c r="D12" s="38"/>
      <c r="O12" s="121"/>
      <c r="P12" s="121"/>
    </row>
    <row r="13" spans="1:16">
      <c r="A13" s="126"/>
      <c r="B13" s="127"/>
      <c r="C13" s="98"/>
      <c r="D13" s="98"/>
      <c r="O13" s="121"/>
      <c r="P13" s="121"/>
    </row>
    <row r="14" spans="1:16">
      <c r="A14" s="126" t="s">
        <v>612</v>
      </c>
      <c r="B14" s="38">
        <v>217</v>
      </c>
      <c r="C14" s="38">
        <v>225</v>
      </c>
      <c r="D14" s="38"/>
      <c r="O14" s="121"/>
      <c r="P14" s="121"/>
    </row>
    <row r="15" spans="1:16">
      <c r="A15" s="124"/>
      <c r="B15" s="127"/>
      <c r="C15" s="98"/>
      <c r="D15" s="98"/>
      <c r="O15" s="121"/>
      <c r="P15" s="121"/>
    </row>
    <row r="16" spans="1:16">
      <c r="A16" s="124"/>
      <c r="B16" s="98"/>
      <c r="C16" s="98"/>
      <c r="D16" s="98"/>
      <c r="E16" s="98"/>
      <c r="O16" s="121"/>
      <c r="P16" s="121"/>
    </row>
    <row r="17" spans="1:16">
      <c r="A17" s="124"/>
      <c r="B17" s="98"/>
      <c r="C17" s="98"/>
      <c r="D17" s="98"/>
      <c r="E17" s="98"/>
      <c r="O17" s="121"/>
      <c r="P17" s="121"/>
    </row>
    <row r="18" spans="1:16">
      <c r="A18" s="124"/>
      <c r="B18" s="98"/>
      <c r="C18" s="98"/>
      <c r="D18" s="98"/>
      <c r="E18" s="98"/>
      <c r="O18" s="121"/>
      <c r="P18" s="121"/>
    </row>
    <row r="19" spans="1:16">
      <c r="A19" s="124"/>
      <c r="B19" s="112" t="s">
        <v>613</v>
      </c>
      <c r="C19" s="112" t="s">
        <v>614</v>
      </c>
      <c r="D19" s="112" t="s">
        <v>615</v>
      </c>
      <c r="E19" s="112" t="s">
        <v>552</v>
      </c>
      <c r="O19" s="121"/>
      <c r="P19" s="121"/>
    </row>
    <row r="20" spans="1:16">
      <c r="A20" s="129" t="s">
        <v>616</v>
      </c>
      <c r="B20" s="38">
        <v>46060</v>
      </c>
      <c r="C20" s="38">
        <v>2088</v>
      </c>
      <c r="D20" s="38">
        <v>331</v>
      </c>
      <c r="E20" s="97">
        <f>SUM(B20:D20)</f>
        <v>48479</v>
      </c>
      <c r="O20" s="121"/>
      <c r="P20" s="121"/>
    </row>
    <row r="21" spans="1:16">
      <c r="A21" s="129" t="s">
        <v>617</v>
      </c>
      <c r="B21" s="38">
        <v>40223</v>
      </c>
      <c r="C21" s="38">
        <v>1684</v>
      </c>
      <c r="D21" s="38">
        <v>133</v>
      </c>
      <c r="E21" s="97">
        <f t="shared" ref="E21:E22" si="0">SUM(B21:D21)</f>
        <v>42040</v>
      </c>
      <c r="O21" s="121"/>
      <c r="P21" s="121"/>
    </row>
    <row r="22" spans="1:16">
      <c r="A22" s="130" t="s">
        <v>618</v>
      </c>
      <c r="B22" s="37">
        <v>6889</v>
      </c>
      <c r="C22" s="37">
        <v>93</v>
      </c>
      <c r="D22" s="37">
        <v>25</v>
      </c>
      <c r="E22" s="97">
        <f t="shared" si="0"/>
        <v>7007</v>
      </c>
      <c r="O22" s="121"/>
      <c r="P22" s="121"/>
    </row>
    <row r="23" spans="1:16">
      <c r="O23" s="121"/>
      <c r="P23" s="121"/>
    </row>
    <row r="24" spans="1:16" ht="17.399999999999999">
      <c r="A24" s="33" t="s">
        <v>619</v>
      </c>
      <c r="O24" s="121"/>
      <c r="P24" s="121"/>
    </row>
    <row r="25" spans="1:16">
      <c r="O25" s="121"/>
      <c r="P25" s="121"/>
    </row>
    <row r="26" spans="1:16">
      <c r="A26" s="76" t="s">
        <v>620</v>
      </c>
      <c r="O26" s="121"/>
      <c r="P26" s="121"/>
    </row>
    <row r="27" spans="1:16">
      <c r="O27" s="121"/>
      <c r="P27" s="121"/>
    </row>
    <row r="28" spans="1:16">
      <c r="A28" s="81" t="s">
        <v>621</v>
      </c>
      <c r="B28" s="9" t="s">
        <v>5</v>
      </c>
    </row>
    <row r="29" spans="1:16">
      <c r="A29" s="76" t="s">
        <v>622</v>
      </c>
      <c r="B29" s="71"/>
    </row>
    <row r="30" spans="1:16">
      <c r="B30" s="71"/>
    </row>
    <row r="31" spans="1:16">
      <c r="A31" s="76" t="s">
        <v>623</v>
      </c>
      <c r="B31" s="71"/>
    </row>
    <row r="32" spans="1:16">
      <c r="A32" s="107" t="s">
        <v>624</v>
      </c>
      <c r="B32" s="55">
        <v>931</v>
      </c>
    </row>
    <row r="33" spans="1:2">
      <c r="A33" s="107" t="s">
        <v>625</v>
      </c>
      <c r="B33" s="55">
        <v>332</v>
      </c>
    </row>
    <row r="34" spans="1:2">
      <c r="A34" s="107" t="s">
        <v>626</v>
      </c>
      <c r="B34" s="55">
        <v>0</v>
      </c>
    </row>
    <row r="35" spans="1:2">
      <c r="B35" s="71"/>
    </row>
    <row r="36" spans="1:2">
      <c r="A36" s="107" t="s">
        <v>627</v>
      </c>
      <c r="B36" s="9" t="s">
        <v>21</v>
      </c>
    </row>
    <row r="37" spans="1:2">
      <c r="A37" s="131" t="s">
        <v>628</v>
      </c>
      <c r="B37" s="9"/>
    </row>
    <row r="38" spans="1:2">
      <c r="A38" s="131" t="s">
        <v>629</v>
      </c>
      <c r="B38" s="9"/>
    </row>
    <row r="42" spans="1:2" ht="17.399999999999999">
      <c r="A42" s="33" t="s">
        <v>630</v>
      </c>
    </row>
    <row r="44" spans="1:2">
      <c r="A44" s="4" t="s">
        <v>631</v>
      </c>
    </row>
    <row r="45" spans="1:2">
      <c r="A45" s="8" t="s">
        <v>10</v>
      </c>
    </row>
    <row r="46" spans="1:2">
      <c r="A46" s="68"/>
    </row>
    <row r="47" spans="1:2">
      <c r="A47" s="68"/>
    </row>
    <row r="48" spans="1:2">
      <c r="A48" s="68"/>
    </row>
    <row r="50" spans="1:5" ht="17.399999999999999">
      <c r="A50" s="33" t="s">
        <v>632</v>
      </c>
    </row>
    <row r="52" spans="1:5" ht="36" customHeight="1">
      <c r="A52" s="239" t="s">
        <v>633</v>
      </c>
      <c r="B52" s="239"/>
      <c r="C52" s="239"/>
      <c r="D52" s="239"/>
      <c r="E52" s="239"/>
    </row>
    <row r="53" spans="1:5">
      <c r="A53" s="8" t="s">
        <v>11</v>
      </c>
    </row>
    <row r="55" spans="1:5" ht="18">
      <c r="A55" s="132" t="s">
        <v>634</v>
      </c>
    </row>
    <row r="57" spans="1:5" ht="46.2" customHeight="1">
      <c r="A57" s="239" t="s">
        <v>635</v>
      </c>
      <c r="B57" s="239"/>
      <c r="C57" s="239"/>
      <c r="D57" s="239"/>
      <c r="E57" s="239"/>
    </row>
    <row r="58" spans="1:5" ht="28.8">
      <c r="B58" s="133" t="s">
        <v>636</v>
      </c>
      <c r="C58" s="133" t="s">
        <v>637</v>
      </c>
    </row>
    <row r="59" spans="1:5">
      <c r="A59" s="3" t="s">
        <v>638</v>
      </c>
      <c r="B59" s="37">
        <v>15</v>
      </c>
      <c r="C59" s="37"/>
    </row>
    <row r="60" spans="1:5">
      <c r="A60" s="3" t="s">
        <v>639</v>
      </c>
      <c r="B60" s="37">
        <v>4</v>
      </c>
      <c r="C60" s="37"/>
    </row>
    <row r="61" spans="1:5">
      <c r="A61" s="3" t="s">
        <v>408</v>
      </c>
      <c r="B61" s="37">
        <v>3</v>
      </c>
      <c r="C61" s="37"/>
    </row>
    <row r="62" spans="1:5">
      <c r="A62" s="3" t="s">
        <v>640</v>
      </c>
      <c r="B62" s="37">
        <v>2</v>
      </c>
      <c r="C62" s="37"/>
    </row>
    <row r="63" spans="1:5">
      <c r="A63" s="3" t="s">
        <v>641</v>
      </c>
      <c r="B63" s="37">
        <v>1</v>
      </c>
      <c r="C63" s="37"/>
    </row>
    <row r="64" spans="1:5">
      <c r="A64" s="3" t="s">
        <v>642</v>
      </c>
      <c r="B64" s="37">
        <v>2</v>
      </c>
      <c r="C64" s="37"/>
    </row>
    <row r="65" spans="1:4">
      <c r="A65" s="3" t="s">
        <v>643</v>
      </c>
      <c r="B65" s="37">
        <v>1</v>
      </c>
      <c r="C65" s="37"/>
    </row>
    <row r="66" spans="1:4">
      <c r="A66" s="3" t="s">
        <v>394</v>
      </c>
      <c r="B66" s="37">
        <v>1</v>
      </c>
      <c r="C66" s="37"/>
    </row>
    <row r="67" spans="1:4">
      <c r="A67" s="3" t="s">
        <v>644</v>
      </c>
      <c r="B67" s="37"/>
      <c r="C67" s="37"/>
    </row>
    <row r="68" spans="1:4">
      <c r="A68" s="3" t="s">
        <v>645</v>
      </c>
      <c r="B68" s="37">
        <v>1</v>
      </c>
      <c r="C68" s="37"/>
    </row>
    <row r="69" spans="1:4" ht="20.100000000000001" customHeight="1">
      <c r="A69" s="3" t="s">
        <v>646</v>
      </c>
      <c r="B69" s="37">
        <v>1</v>
      </c>
      <c r="C69" s="37"/>
    </row>
    <row r="70" spans="1:4" ht="17.100000000000001" customHeight="1">
      <c r="B70" s="134"/>
      <c r="C70" s="134"/>
    </row>
    <row r="71" spans="1:4">
      <c r="A71" s="69" t="s">
        <v>647</v>
      </c>
    </row>
    <row r="72" spans="1:4" ht="36" customHeight="1">
      <c r="A72" s="60"/>
      <c r="B72" s="121"/>
      <c r="C72" s="121"/>
      <c r="D72" s="121"/>
    </row>
    <row r="73" spans="1:4" ht="10.199999999999999" customHeight="1">
      <c r="A73" s="74"/>
      <c r="B73" s="121"/>
      <c r="C73" s="121"/>
      <c r="D73" s="121"/>
    </row>
    <row r="74" spans="1:4" ht="21.3" customHeight="1">
      <c r="A74" s="121" t="s">
        <v>648</v>
      </c>
      <c r="B74" s="121"/>
      <c r="C74" s="121"/>
      <c r="D74" s="121"/>
    </row>
    <row r="75" spans="1:4" ht="36" customHeight="1">
      <c r="A75" s="60"/>
      <c r="B75" s="121"/>
      <c r="C75" s="121"/>
      <c r="D75" s="121"/>
    </row>
    <row r="76" spans="1:4" ht="14.1" customHeight="1">
      <c r="A76" s="121"/>
      <c r="B76" s="121"/>
      <c r="C76" s="121"/>
      <c r="D76" s="121"/>
    </row>
    <row r="77" spans="1:4" ht="18">
      <c r="A77" s="132" t="s">
        <v>649</v>
      </c>
    </row>
    <row r="79" spans="1:4" ht="68.099999999999994" customHeight="1">
      <c r="A79" s="239" t="s">
        <v>650</v>
      </c>
      <c r="B79" s="239"/>
      <c r="C79" s="239"/>
    </row>
    <row r="80" spans="1:4">
      <c r="A80" s="40"/>
    </row>
    <row r="82" spans="1:5">
      <c r="A82" s="76" t="s">
        <v>651</v>
      </c>
    </row>
    <row r="83" spans="1:5" ht="83.1" customHeight="1">
      <c r="A83" s="53"/>
    </row>
    <row r="85" spans="1:5" ht="18">
      <c r="A85" s="132" t="s">
        <v>652</v>
      </c>
    </row>
    <row r="87" spans="1:5">
      <c r="A87" s="239" t="s">
        <v>653</v>
      </c>
      <c r="B87" s="239"/>
      <c r="C87" s="239"/>
      <c r="D87" s="239"/>
      <c r="E87" s="239"/>
    </row>
    <row r="88" spans="1:5">
      <c r="A88" s="239"/>
      <c r="B88" s="239"/>
      <c r="C88" s="239"/>
      <c r="D88" s="239"/>
      <c r="E88" s="239"/>
    </row>
    <row r="90" spans="1:5">
      <c r="A90" s="123" t="s">
        <v>654</v>
      </c>
    </row>
    <row r="91" spans="1:5">
      <c r="A91" s="4" t="s">
        <v>655</v>
      </c>
      <c r="B91" s="135" t="s">
        <v>54</v>
      </c>
    </row>
    <row r="92" spans="1:5">
      <c r="A92" s="4" t="s">
        <v>656</v>
      </c>
      <c r="B92" s="135" t="s">
        <v>54</v>
      </c>
    </row>
    <row r="93" spans="1:5">
      <c r="A93" s="4" t="s">
        <v>657</v>
      </c>
      <c r="B93" s="135" t="s">
        <v>13</v>
      </c>
    </row>
    <row r="94" spans="1:5">
      <c r="A94" s="4" t="s">
        <v>658</v>
      </c>
      <c r="B94" s="135" t="s">
        <v>54</v>
      </c>
    </row>
    <row r="95" spans="1:5">
      <c r="A95" s="4" t="s">
        <v>659</v>
      </c>
      <c r="B95" s="135" t="s">
        <v>54</v>
      </c>
    </row>
    <row r="96" spans="1:5">
      <c r="A96" s="4" t="s">
        <v>660</v>
      </c>
      <c r="B96" s="135" t="s">
        <v>54</v>
      </c>
    </row>
    <row r="97" spans="1:2">
      <c r="A97" s="123" t="s">
        <v>661</v>
      </c>
    </row>
    <row r="98" spans="1:2">
      <c r="A98" s="4" t="s">
        <v>662</v>
      </c>
      <c r="B98" s="135" t="s">
        <v>54</v>
      </c>
    </row>
    <row r="99" spans="1:2">
      <c r="A99" s="4" t="s">
        <v>663</v>
      </c>
      <c r="B99" s="135" t="s">
        <v>54</v>
      </c>
    </row>
    <row r="100" spans="1:2">
      <c r="A100" s="4" t="s">
        <v>664</v>
      </c>
      <c r="B100" s="135" t="s">
        <v>54</v>
      </c>
    </row>
    <row r="101" spans="1:2">
      <c r="A101" s="4" t="s">
        <v>665</v>
      </c>
      <c r="B101" s="135" t="s">
        <v>54</v>
      </c>
    </row>
    <row r="102" spans="1:2">
      <c r="A102" s="4" t="s">
        <v>666</v>
      </c>
      <c r="B102" s="135" t="s">
        <v>54</v>
      </c>
    </row>
    <row r="103" spans="1:2">
      <c r="A103" s="4" t="s">
        <v>667</v>
      </c>
      <c r="B103" s="135" t="s">
        <v>54</v>
      </c>
    </row>
    <row r="104" spans="1:2">
      <c r="A104" s="4" t="s">
        <v>668</v>
      </c>
      <c r="B104" s="230" t="s">
        <v>13</v>
      </c>
    </row>
    <row r="105" spans="1:2">
      <c r="A105" s="4" t="s">
        <v>669</v>
      </c>
      <c r="B105" s="230" t="s">
        <v>13</v>
      </c>
    </row>
    <row r="106" spans="1:2">
      <c r="A106" s="4" t="s">
        <v>670</v>
      </c>
      <c r="B106" s="135" t="s">
        <v>54</v>
      </c>
    </row>
    <row r="107" spans="1:2">
      <c r="A107" s="4" t="s">
        <v>671</v>
      </c>
      <c r="B107" s="135" t="s">
        <v>54</v>
      </c>
    </row>
    <row r="108" spans="1:2">
      <c r="A108" s="4" t="s">
        <v>672</v>
      </c>
      <c r="B108" s="135" t="s">
        <v>54</v>
      </c>
    </row>
    <row r="109" spans="1:2">
      <c r="A109" s="4" t="s">
        <v>673</v>
      </c>
      <c r="B109" s="135" t="s">
        <v>54</v>
      </c>
    </row>
    <row r="111" spans="1:2">
      <c r="A111" s="4" t="s">
        <v>674</v>
      </c>
    </row>
    <row r="112" spans="1:2" ht="106.05" customHeight="1">
      <c r="A112" s="53"/>
    </row>
    <row r="114" spans="1:4" ht="18">
      <c r="A114" s="132" t="s">
        <v>675</v>
      </c>
    </row>
    <row r="115" spans="1:4" ht="34.049999999999997" customHeight="1">
      <c r="A115" s="280" t="s">
        <v>676</v>
      </c>
      <c r="B115" s="280"/>
      <c r="C115" s="280"/>
      <c r="D115" s="8" t="s">
        <v>21</v>
      </c>
    </row>
    <row r="116" spans="1:4">
      <c r="A116" s="136" t="s">
        <v>677</v>
      </c>
    </row>
    <row r="118" spans="1:4" ht="27" customHeight="1">
      <c r="A118" s="68" t="s">
        <v>678</v>
      </c>
    </row>
    <row r="119" spans="1:4">
      <c r="A119" s="9"/>
    </row>
    <row r="120" spans="1:4" ht="28.2" customHeight="1">
      <c r="A120" s="68" t="s">
        <v>679</v>
      </c>
    </row>
    <row r="121" spans="1:4">
      <c r="A121" s="8"/>
    </row>
    <row r="122" spans="1:4" ht="29.1" customHeight="1">
      <c r="A122" s="68" t="s">
        <v>680</v>
      </c>
    </row>
    <row r="123" spans="1:4">
      <c r="A123" s="8"/>
    </row>
    <row r="125" spans="1:4">
      <c r="A125" s="4" t="s">
        <v>681</v>
      </c>
      <c r="B125" s="8"/>
    </row>
    <row r="127" spans="1:4">
      <c r="A127" s="4" t="s">
        <v>682</v>
      </c>
      <c r="D127" s="10"/>
    </row>
    <row r="128" spans="1:4">
      <c r="A128" s="76" t="s">
        <v>683</v>
      </c>
    </row>
    <row r="130" spans="1:5" ht="51" customHeight="1">
      <c r="A130" s="239" t="s">
        <v>684</v>
      </c>
      <c r="B130" s="239"/>
      <c r="C130" s="239"/>
      <c r="D130" s="239"/>
      <c r="E130" s="239"/>
    </row>
    <row r="131" spans="1:5" ht="93.9" customHeight="1">
      <c r="A131" s="17"/>
    </row>
    <row r="133" spans="1:5" ht="31.2">
      <c r="A133" s="81" t="s">
        <v>685</v>
      </c>
    </row>
    <row r="134" spans="1:5">
      <c r="B134" s="74"/>
      <c r="C134" s="74"/>
      <c r="D134" s="74"/>
      <c r="E134" s="74"/>
    </row>
    <row r="135" spans="1:5">
      <c r="B135" s="74"/>
      <c r="C135" s="74"/>
      <c r="D135" s="74"/>
      <c r="E135" s="74"/>
    </row>
    <row r="136" spans="1:5">
      <c r="B136" s="74"/>
      <c r="C136" s="74"/>
      <c r="D136" s="74"/>
      <c r="E136" s="74"/>
    </row>
    <row r="137" spans="1:5">
      <c r="B137" s="74"/>
      <c r="C137" s="74"/>
      <c r="D137" s="74"/>
      <c r="E137" s="74"/>
    </row>
    <row r="138" spans="1:5">
      <c r="B138" s="74"/>
      <c r="C138" s="74"/>
      <c r="D138" s="74"/>
      <c r="E138" s="74"/>
    </row>
    <row r="139" spans="1:5">
      <c r="B139" s="74"/>
      <c r="C139" s="74"/>
      <c r="D139" s="74"/>
      <c r="E139" s="74"/>
    </row>
    <row r="140" spans="1:5">
      <c r="B140" s="74"/>
      <c r="C140" s="74"/>
      <c r="D140" s="74"/>
      <c r="E140" s="74"/>
    </row>
    <row r="141" spans="1:5">
      <c r="B141" s="74"/>
      <c r="C141" s="74"/>
      <c r="D141" s="74"/>
      <c r="E141" s="74"/>
    </row>
    <row r="142" spans="1:5">
      <c r="A142" s="137" t="s">
        <v>686</v>
      </c>
      <c r="B142" s="74"/>
      <c r="C142" s="74"/>
      <c r="D142" s="74"/>
      <c r="E142" s="74"/>
    </row>
    <row r="143" spans="1:5" ht="71.099999999999994" customHeight="1">
      <c r="A143" s="6"/>
      <c r="B143" s="74"/>
      <c r="C143" s="74"/>
      <c r="D143" s="74"/>
      <c r="E143" s="74"/>
    </row>
    <row r="144" spans="1:5" ht="18">
      <c r="A144" s="132" t="s">
        <v>687</v>
      </c>
    </row>
    <row r="145" spans="1:5" ht="3.9" customHeight="1"/>
    <row r="146" spans="1:5" ht="69" customHeight="1">
      <c r="A146" s="261" t="s">
        <v>688</v>
      </c>
      <c r="B146" s="261"/>
      <c r="C146" s="261"/>
      <c r="D146" s="261"/>
      <c r="E146" s="261"/>
    </row>
    <row r="147" spans="1:5" ht="25.05" customHeight="1">
      <c r="A147" s="291" t="s">
        <v>689</v>
      </c>
      <c r="B147" s="291"/>
      <c r="C147" s="291"/>
      <c r="D147" s="291"/>
      <c r="E147" s="291"/>
    </row>
    <row r="148" spans="1:5">
      <c r="A148" s="286" t="s">
        <v>690</v>
      </c>
      <c r="B148" s="287"/>
      <c r="C148" s="287"/>
      <c r="D148" s="287"/>
      <c r="E148" s="287"/>
    </row>
    <row r="149" spans="1:5">
      <c r="A149" s="138" t="s">
        <v>691</v>
      </c>
      <c r="B149" s="139"/>
      <c r="C149" s="139"/>
      <c r="D149" s="139"/>
      <c r="E149" s="139"/>
    </row>
    <row r="150" spans="1:5" ht="53.1" customHeight="1">
      <c r="A150" s="287" t="s">
        <v>692</v>
      </c>
      <c r="B150" s="287"/>
      <c r="C150" s="287"/>
      <c r="D150" s="287"/>
      <c r="E150" s="287"/>
    </row>
    <row r="152" spans="1:5">
      <c r="B152" s="123" t="s">
        <v>693</v>
      </c>
      <c r="C152" s="123" t="s">
        <v>694</v>
      </c>
    </row>
    <row r="153" spans="1:5">
      <c r="A153" s="120" t="s">
        <v>695</v>
      </c>
      <c r="B153" s="42">
        <v>0.04</v>
      </c>
      <c r="C153" s="41">
        <v>285</v>
      </c>
    </row>
    <row r="154" spans="1:5">
      <c r="A154" s="120" t="s">
        <v>696</v>
      </c>
      <c r="B154" s="42">
        <v>5.0000000000000001E-3</v>
      </c>
      <c r="C154" s="41">
        <v>36</v>
      </c>
    </row>
    <row r="156" spans="1:5" ht="38.1" customHeight="1">
      <c r="A156" s="280" t="s">
        <v>697</v>
      </c>
      <c r="B156" s="261"/>
      <c r="C156" s="261"/>
      <c r="D156" s="261"/>
      <c r="E156" s="261"/>
    </row>
    <row r="157" spans="1:5" ht="5.0999999999999996" customHeight="1"/>
    <row r="158" spans="1:5" ht="61.05" customHeight="1">
      <c r="A158" s="140" t="s">
        <v>698</v>
      </c>
      <c r="B158" s="92" t="s">
        <v>699</v>
      </c>
      <c r="C158" s="92" t="s">
        <v>700</v>
      </c>
      <c r="D158" s="92" t="s">
        <v>701</v>
      </c>
    </row>
    <row r="159" spans="1:5">
      <c r="A159" s="68" t="s">
        <v>702</v>
      </c>
      <c r="B159" s="13">
        <v>880</v>
      </c>
      <c r="C159" s="13">
        <v>990</v>
      </c>
      <c r="D159" s="13">
        <v>1100</v>
      </c>
    </row>
    <row r="160" spans="1:5">
      <c r="A160" s="68" t="s">
        <v>703</v>
      </c>
      <c r="B160" s="13">
        <v>450</v>
      </c>
      <c r="C160" s="13">
        <v>510</v>
      </c>
      <c r="D160" s="13">
        <v>570</v>
      </c>
    </row>
    <row r="161" spans="1:4">
      <c r="A161" s="68" t="s">
        <v>704</v>
      </c>
      <c r="B161" s="13">
        <v>430</v>
      </c>
      <c r="C161" s="13">
        <v>480</v>
      </c>
      <c r="D161" s="13">
        <v>540</v>
      </c>
    </row>
    <row r="162" spans="1:4">
      <c r="A162" s="68" t="s">
        <v>705</v>
      </c>
      <c r="B162" s="13">
        <v>20</v>
      </c>
      <c r="C162" s="13">
        <v>22</v>
      </c>
      <c r="D162" s="13">
        <v>26</v>
      </c>
    </row>
    <row r="163" spans="1:4">
      <c r="A163" s="68" t="s">
        <v>706</v>
      </c>
      <c r="B163" s="13">
        <v>17</v>
      </c>
      <c r="C163" s="13">
        <v>23</v>
      </c>
      <c r="D163" s="13">
        <v>26</v>
      </c>
    </row>
    <row r="164" spans="1:4">
      <c r="A164" s="68" t="s">
        <v>707</v>
      </c>
      <c r="B164" s="13">
        <v>20</v>
      </c>
      <c r="C164" s="13">
        <v>23</v>
      </c>
      <c r="D164" s="13">
        <v>26</v>
      </c>
    </row>
    <row r="165" spans="1:4">
      <c r="A165" s="68" t="s">
        <v>708</v>
      </c>
      <c r="B165" s="13">
        <v>20</v>
      </c>
      <c r="C165" s="13">
        <v>23</v>
      </c>
      <c r="D165" s="13">
        <v>28</v>
      </c>
    </row>
    <row r="166" spans="1:4">
      <c r="A166" s="68" t="s">
        <v>709</v>
      </c>
      <c r="B166" s="13">
        <v>20</v>
      </c>
      <c r="C166" s="13">
        <v>23</v>
      </c>
      <c r="D166" s="13">
        <v>25</v>
      </c>
    </row>
    <row r="167" spans="1:4">
      <c r="A167" s="68" t="s">
        <v>710</v>
      </c>
      <c r="B167" s="13"/>
      <c r="C167" s="13"/>
      <c r="D167" s="13"/>
    </row>
    <row r="168" spans="1:4" ht="31.2">
      <c r="A168" s="141" t="s">
        <v>711</v>
      </c>
    </row>
    <row r="169" spans="1:4" ht="62.4">
      <c r="A169" s="142" t="s">
        <v>712</v>
      </c>
      <c r="B169" s="143" t="s">
        <v>713</v>
      </c>
      <c r="C169" s="84" t="s">
        <v>714</v>
      </c>
    </row>
    <row r="170" spans="1:4">
      <c r="A170" s="144" t="s">
        <v>715</v>
      </c>
      <c r="B170" s="14">
        <v>2.1000000000000001E-2</v>
      </c>
      <c r="C170" s="15">
        <v>3.7999999999999999E-2</v>
      </c>
    </row>
    <row r="171" spans="1:4">
      <c r="A171" s="144" t="s">
        <v>716</v>
      </c>
      <c r="B171" s="14">
        <v>0.13600000000000001</v>
      </c>
      <c r="C171" s="15">
        <v>7.2999999999999995E-2</v>
      </c>
    </row>
    <row r="172" spans="1:4">
      <c r="A172" s="144" t="s">
        <v>717</v>
      </c>
      <c r="B172" s="14">
        <v>0.40899999999999997</v>
      </c>
      <c r="C172" s="15">
        <v>0.35699999999999998</v>
      </c>
    </row>
    <row r="173" spans="1:4">
      <c r="A173" s="144" t="s">
        <v>718</v>
      </c>
      <c r="B173" s="14">
        <v>0.35</v>
      </c>
      <c r="C173" s="15">
        <v>0.38500000000000001</v>
      </c>
    </row>
    <row r="174" spans="1:4">
      <c r="A174" s="144" t="s">
        <v>719</v>
      </c>
      <c r="B174" s="14">
        <v>7.6999999999999999E-2</v>
      </c>
      <c r="C174" s="15">
        <v>0.14299999999999999</v>
      </c>
    </row>
    <row r="175" spans="1:4">
      <c r="A175" s="144" t="s">
        <v>720</v>
      </c>
      <c r="B175" s="14">
        <v>7.0000000000000001E-3</v>
      </c>
      <c r="C175" s="15">
        <v>3.0000000000000001E-3</v>
      </c>
    </row>
    <row r="176" spans="1:4">
      <c r="A176" s="145" t="s">
        <v>552</v>
      </c>
      <c r="B176" s="146">
        <f>SUM(B170:B175)</f>
        <v>0.99999999999999989</v>
      </c>
      <c r="C176" s="147">
        <f>SUM(C170:C175)</f>
        <v>0.999</v>
      </c>
    </row>
    <row r="178" spans="1:5" ht="31.2">
      <c r="A178" s="142" t="s">
        <v>712</v>
      </c>
      <c r="B178" s="143" t="s">
        <v>721</v>
      </c>
      <c r="D178" s="142" t="s">
        <v>712</v>
      </c>
      <c r="E178" s="143" t="s">
        <v>722</v>
      </c>
    </row>
    <row r="179" spans="1:5">
      <c r="A179" s="144" t="s">
        <v>723</v>
      </c>
      <c r="B179" s="14">
        <v>2.1000000000000001E-2</v>
      </c>
      <c r="D179" s="148" t="s">
        <v>724</v>
      </c>
      <c r="E179" s="14">
        <v>0.13900000000000001</v>
      </c>
    </row>
    <row r="180" spans="1:5">
      <c r="A180" s="144" t="s">
        <v>725</v>
      </c>
      <c r="B180" s="14">
        <v>7.6999999999999999E-2</v>
      </c>
      <c r="D180" s="148" t="s">
        <v>726</v>
      </c>
      <c r="E180" s="14">
        <v>0.27800000000000002</v>
      </c>
    </row>
    <row r="181" spans="1:5">
      <c r="A181" s="144" t="s">
        <v>727</v>
      </c>
      <c r="B181" s="14">
        <v>0.38800000000000001</v>
      </c>
      <c r="D181" s="148" t="s">
        <v>728</v>
      </c>
      <c r="E181" s="14">
        <v>0.52800000000000002</v>
      </c>
    </row>
    <row r="182" spans="1:5">
      <c r="A182" s="144" t="s">
        <v>729</v>
      </c>
      <c r="B182" s="14">
        <v>0.41299999999999998</v>
      </c>
      <c r="D182" s="148" t="s">
        <v>730</v>
      </c>
      <c r="E182" s="14">
        <v>5.3999999999999999E-2</v>
      </c>
    </row>
    <row r="183" spans="1:5">
      <c r="A183" s="144" t="s">
        <v>731</v>
      </c>
      <c r="B183" s="14">
        <v>9.8000000000000004E-2</v>
      </c>
      <c r="D183" s="148" t="s">
        <v>732</v>
      </c>
      <c r="E183" s="14"/>
    </row>
    <row r="184" spans="1:5">
      <c r="A184" s="144" t="s">
        <v>733</v>
      </c>
      <c r="B184" s="14">
        <v>3.0000000000000001E-3</v>
      </c>
      <c r="D184" s="148" t="s">
        <v>734</v>
      </c>
      <c r="E184" s="14"/>
    </row>
    <row r="185" spans="1:5">
      <c r="A185" s="145" t="s">
        <v>552</v>
      </c>
      <c r="B185" s="146">
        <f>SUM(B179:B184)</f>
        <v>1</v>
      </c>
      <c r="D185" s="149" t="s">
        <v>552</v>
      </c>
      <c r="E185" s="146">
        <f>SUM(E179:E184)</f>
        <v>0.99900000000000011</v>
      </c>
    </row>
    <row r="188" spans="1:5">
      <c r="A188" s="142" t="s">
        <v>712</v>
      </c>
      <c r="B188" s="150" t="s">
        <v>735</v>
      </c>
      <c r="C188" s="150" t="s">
        <v>736</v>
      </c>
      <c r="D188" s="150" t="s">
        <v>737</v>
      </c>
      <c r="E188" s="150" t="s">
        <v>738</v>
      </c>
    </row>
    <row r="189" spans="1:5">
      <c r="A189" s="148" t="s">
        <v>724</v>
      </c>
      <c r="B189" s="16">
        <v>0.16700000000000001</v>
      </c>
      <c r="C189" s="16">
        <v>0.111</v>
      </c>
      <c r="D189" s="16">
        <v>0.222</v>
      </c>
      <c r="E189" s="16">
        <v>0.16700000000000001</v>
      </c>
    </row>
    <row r="190" spans="1:5">
      <c r="A190" s="148" t="s">
        <v>726</v>
      </c>
      <c r="B190" s="16">
        <v>0.19400000000000001</v>
      </c>
      <c r="C190" s="16">
        <v>0.30599999999999999</v>
      </c>
      <c r="D190" s="16">
        <v>0.19400000000000001</v>
      </c>
      <c r="E190" s="16">
        <v>0.27800000000000002</v>
      </c>
    </row>
    <row r="191" spans="1:5">
      <c r="A191" s="148" t="s">
        <v>728</v>
      </c>
      <c r="B191" s="16">
        <v>0.5</v>
      </c>
      <c r="C191" s="16">
        <v>0.33300000000000002</v>
      </c>
      <c r="D191" s="16">
        <v>0.47199999999999998</v>
      </c>
      <c r="E191" s="16">
        <v>0.44400000000000001</v>
      </c>
    </row>
    <row r="192" spans="1:5">
      <c r="A192" s="148" t="s">
        <v>730</v>
      </c>
      <c r="B192" s="16">
        <v>0.13900000000000001</v>
      </c>
      <c r="C192" s="16">
        <v>0.25</v>
      </c>
      <c r="D192" s="16">
        <v>0.111</v>
      </c>
      <c r="E192" s="16">
        <v>8.3000000000000004E-2</v>
      </c>
    </row>
    <row r="193" spans="1:5">
      <c r="A193" s="148" t="s">
        <v>732</v>
      </c>
      <c r="B193" s="16"/>
      <c r="C193" s="16"/>
      <c r="D193" s="16"/>
      <c r="E193" s="16">
        <v>2.8000000000000001E-2</v>
      </c>
    </row>
    <row r="194" spans="1:5">
      <c r="A194" s="148" t="s">
        <v>734</v>
      </c>
      <c r="B194" s="16"/>
      <c r="C194" s="16"/>
      <c r="D194" s="16"/>
      <c r="E194" s="16"/>
    </row>
    <row r="195" spans="1:5">
      <c r="A195" s="149" t="s">
        <v>552</v>
      </c>
      <c r="B195" s="151">
        <f>SUM(B189:B194)</f>
        <v>1</v>
      </c>
      <c r="C195" s="151">
        <f>SUM(C189:C194)</f>
        <v>1</v>
      </c>
      <c r="D195" s="151">
        <f>SUM(D189:D194)</f>
        <v>0.999</v>
      </c>
      <c r="E195" s="151">
        <f>SUM(E189:E194)</f>
        <v>1</v>
      </c>
    </row>
    <row r="196" spans="1:5" ht="18">
      <c r="A196" s="132" t="s">
        <v>739</v>
      </c>
    </row>
    <row r="198" spans="1:5" ht="38.1" customHeight="1">
      <c r="A198" s="261" t="s">
        <v>740</v>
      </c>
      <c r="B198" s="261"/>
      <c r="C198" s="261"/>
      <c r="D198" s="261"/>
      <c r="E198" s="261"/>
    </row>
    <row r="200" spans="1:5">
      <c r="A200" s="152" t="s">
        <v>741</v>
      </c>
      <c r="B200" s="153" t="s">
        <v>2</v>
      </c>
    </row>
    <row r="201" spans="1:5" ht="34.5" customHeight="1">
      <c r="A201" s="142" t="s">
        <v>742</v>
      </c>
      <c r="B201" s="43"/>
    </row>
    <row r="202" spans="1:5" ht="34.5" customHeight="1">
      <c r="A202" s="142" t="s">
        <v>743</v>
      </c>
      <c r="B202" s="43"/>
    </row>
    <row r="203" spans="1:5" ht="34.5" customHeight="1">
      <c r="A203" s="142" t="s">
        <v>744</v>
      </c>
      <c r="B203" s="43"/>
      <c r="D203" s="279" t="s">
        <v>745</v>
      </c>
      <c r="E203" s="279"/>
    </row>
    <row r="204" spans="1:5" ht="34.5" customHeight="1">
      <c r="A204" s="142" t="s">
        <v>746</v>
      </c>
      <c r="B204" s="43"/>
      <c r="D204" s="279"/>
      <c r="E204" s="279"/>
    </row>
    <row r="205" spans="1:5" ht="34.5" customHeight="1">
      <c r="A205" s="142" t="s">
        <v>747</v>
      </c>
      <c r="B205" s="43"/>
    </row>
    <row r="206" spans="1:5" ht="34.5" customHeight="1">
      <c r="A206" s="142" t="s">
        <v>748</v>
      </c>
      <c r="B206" s="43"/>
    </row>
    <row r="210" spans="1:5" ht="18">
      <c r="A210" s="132" t="s">
        <v>749</v>
      </c>
    </row>
    <row r="212" spans="1:5" ht="39.9" customHeight="1">
      <c r="A212" s="290" t="s">
        <v>750</v>
      </c>
      <c r="B212" s="290"/>
      <c r="C212" s="290"/>
      <c r="D212" s="290"/>
      <c r="E212" s="290"/>
    </row>
    <row r="213" spans="1:5" ht="23.1" customHeight="1">
      <c r="A213" s="289" t="s">
        <v>751</v>
      </c>
      <c r="B213" s="289"/>
      <c r="C213" s="289"/>
      <c r="D213" s="289"/>
      <c r="E213" s="289"/>
    </row>
    <row r="214" spans="1:5" ht="54" customHeight="1">
      <c r="A214" s="289" t="s">
        <v>752</v>
      </c>
      <c r="B214" s="289"/>
      <c r="C214" s="289"/>
      <c r="D214" s="289"/>
      <c r="E214" s="289"/>
    </row>
    <row r="216" spans="1:5">
      <c r="B216" s="154"/>
      <c r="C216" s="154"/>
      <c r="E216" s="288"/>
    </row>
    <row r="217" spans="1:5" ht="62.4">
      <c r="A217" s="98" t="s">
        <v>712</v>
      </c>
      <c r="B217" s="93" t="s">
        <v>753</v>
      </c>
      <c r="C217" s="93" t="s">
        <v>754</v>
      </c>
      <c r="D217" s="93" t="s">
        <v>755</v>
      </c>
      <c r="E217" s="288"/>
    </row>
    <row r="218" spans="1:5" ht="17.100000000000001" customHeight="1">
      <c r="A218" s="110" t="s">
        <v>756</v>
      </c>
      <c r="B218" s="155"/>
      <c r="C218" s="155"/>
      <c r="D218" s="155">
        <v>0.02</v>
      </c>
      <c r="E218" s="288"/>
    </row>
    <row r="219" spans="1:5">
      <c r="A219" s="110" t="s">
        <v>757</v>
      </c>
      <c r="B219" s="155"/>
      <c r="C219" s="155"/>
      <c r="D219" s="155">
        <v>0.158</v>
      </c>
      <c r="E219" s="288"/>
    </row>
    <row r="220" spans="1:5">
      <c r="A220" s="110" t="s">
        <v>758</v>
      </c>
      <c r="B220" s="155"/>
      <c r="C220" s="155"/>
      <c r="D220" s="155">
        <v>0.255</v>
      </c>
      <c r="E220" s="288"/>
    </row>
    <row r="221" spans="1:5">
      <c r="A221" s="110" t="s">
        <v>759</v>
      </c>
      <c r="B221" s="155"/>
      <c r="C221" s="155"/>
      <c r="D221" s="155">
        <v>0.27100000000000002</v>
      </c>
      <c r="E221" s="288"/>
    </row>
    <row r="222" spans="1:5">
      <c r="A222" s="110" t="s">
        <v>760</v>
      </c>
      <c r="B222" s="155"/>
      <c r="C222" s="155"/>
      <c r="D222" s="155">
        <v>0.19600000000000001</v>
      </c>
      <c r="E222" s="288"/>
    </row>
    <row r="223" spans="1:5">
      <c r="A223" s="110" t="s">
        <v>761</v>
      </c>
      <c r="B223" s="155"/>
      <c r="C223" s="155"/>
      <c r="D223" s="155">
        <v>9.7000000000000003E-2</v>
      </c>
      <c r="E223" s="288"/>
    </row>
    <row r="224" spans="1:5">
      <c r="A224" s="110" t="s">
        <v>762</v>
      </c>
      <c r="B224" s="155"/>
      <c r="C224" s="155"/>
      <c r="D224" s="155">
        <v>3.0000000000000001E-3</v>
      </c>
      <c r="E224" s="288"/>
    </row>
    <row r="225" spans="1:5">
      <c r="A225" s="110" t="s">
        <v>763</v>
      </c>
      <c r="B225" s="155"/>
      <c r="C225" s="155"/>
      <c r="D225" s="155"/>
      <c r="E225" s="288"/>
    </row>
    <row r="226" spans="1:5">
      <c r="A226" s="110" t="s">
        <v>764</v>
      </c>
      <c r="B226" s="155"/>
      <c r="C226" s="155"/>
      <c r="D226" s="155"/>
      <c r="E226" s="288"/>
    </row>
    <row r="227" spans="1:5">
      <c r="A227" s="156" t="s">
        <v>552</v>
      </c>
      <c r="B227" s="157">
        <f>SUM(B218:B226)</f>
        <v>0</v>
      </c>
      <c r="C227" s="157">
        <f>SUM(C218:C226)</f>
        <v>0</v>
      </c>
      <c r="D227" s="157">
        <f>SUM(D218:D226)</f>
        <v>0.99999999999999989</v>
      </c>
      <c r="E227" s="288"/>
    </row>
    <row r="229" spans="1:5" ht="16.05" customHeight="1">
      <c r="A229" s="281" t="s">
        <v>765</v>
      </c>
      <c r="B229" s="281"/>
      <c r="C229" s="281"/>
      <c r="D229" s="281"/>
      <c r="E229" s="158"/>
    </row>
    <row r="230" spans="1:5">
      <c r="A230" s="281"/>
      <c r="B230" s="281"/>
      <c r="C230" s="281"/>
      <c r="D230" s="281"/>
      <c r="E230" s="158"/>
    </row>
    <row r="231" spans="1:5">
      <c r="B231" s="158"/>
      <c r="C231" s="158"/>
      <c r="D231" s="158"/>
      <c r="E231" s="158"/>
    </row>
    <row r="235" spans="1:5" ht="18">
      <c r="A235" s="132" t="s">
        <v>766</v>
      </c>
    </row>
    <row r="237" spans="1:5">
      <c r="A237" s="25" t="s">
        <v>767</v>
      </c>
      <c r="D237" s="47">
        <v>3.45</v>
      </c>
    </row>
    <row r="238" spans="1:5">
      <c r="A238" s="25"/>
      <c r="D238" s="98"/>
    </row>
    <row r="239" spans="1:5">
      <c r="A239" s="159" t="s">
        <v>768</v>
      </c>
      <c r="D239" s="44">
        <v>0.96299999999999997</v>
      </c>
    </row>
    <row r="241" spans="1:2" ht="18">
      <c r="A241" s="132"/>
    </row>
    <row r="246" spans="1:2" ht="18">
      <c r="A246" s="132" t="s">
        <v>769</v>
      </c>
    </row>
    <row r="248" spans="1:2">
      <c r="A248" s="4" t="s">
        <v>770</v>
      </c>
      <c r="B248" s="9" t="s">
        <v>5</v>
      </c>
    </row>
    <row r="249" spans="1:2" ht="31.2">
      <c r="A249" s="158" t="s">
        <v>771</v>
      </c>
    </row>
    <row r="251" spans="1:2">
      <c r="A251" s="160" t="s">
        <v>772</v>
      </c>
      <c r="B251" s="11">
        <v>70</v>
      </c>
    </row>
    <row r="253" spans="1:2">
      <c r="A253" s="160" t="s">
        <v>773</v>
      </c>
      <c r="B253" s="9" t="s">
        <v>5</v>
      </c>
    </row>
    <row r="255" spans="1:2" ht="32.1" customHeight="1">
      <c r="A255" s="161" t="s">
        <v>774</v>
      </c>
      <c r="B255" s="8" t="s">
        <v>15</v>
      </c>
    </row>
    <row r="257" spans="1:2" ht="31.2">
      <c r="A257" s="162" t="s">
        <v>775</v>
      </c>
      <c r="B257" s="8" t="s">
        <v>5</v>
      </c>
    </row>
    <row r="260" spans="1:2" ht="18">
      <c r="A260" s="132" t="s">
        <v>776</v>
      </c>
    </row>
    <row r="262" spans="1:2">
      <c r="A262" s="4" t="s">
        <v>777</v>
      </c>
      <c r="B262" s="9" t="s">
        <v>5</v>
      </c>
    </row>
    <row r="264" spans="1:2">
      <c r="A264" s="4" t="s">
        <v>778</v>
      </c>
    </row>
    <row r="265" spans="1:2">
      <c r="A265" s="76" t="s">
        <v>779</v>
      </c>
    </row>
    <row r="267" spans="1:2">
      <c r="A267" s="107" t="s">
        <v>780</v>
      </c>
      <c r="B267" s="62">
        <v>45626</v>
      </c>
    </row>
    <row r="268" spans="1:2">
      <c r="A268" s="107" t="s">
        <v>781</v>
      </c>
      <c r="B268" s="62">
        <v>45626</v>
      </c>
    </row>
    <row r="271" spans="1:2" ht="18">
      <c r="A271" s="132" t="s">
        <v>782</v>
      </c>
    </row>
    <row r="273" spans="1:4">
      <c r="A273" s="4" t="s">
        <v>783</v>
      </c>
      <c r="B273" s="9" t="s">
        <v>21</v>
      </c>
    </row>
    <row r="275" spans="1:4" ht="18">
      <c r="A275" s="132" t="s">
        <v>784</v>
      </c>
    </row>
    <row r="277" spans="1:4">
      <c r="A277" s="4" t="s">
        <v>785</v>
      </c>
      <c r="C277" s="8" t="s">
        <v>21</v>
      </c>
    </row>
    <row r="279" spans="1:4">
      <c r="A279" s="4" t="s">
        <v>786</v>
      </c>
      <c r="C279" s="24"/>
    </row>
    <row r="281" spans="1:4">
      <c r="A281" s="4" t="s">
        <v>787</v>
      </c>
      <c r="D281" s="24">
        <v>45383</v>
      </c>
    </row>
    <row r="283" spans="1:4" ht="18">
      <c r="A283" s="132" t="s">
        <v>788</v>
      </c>
    </row>
    <row r="285" spans="1:4">
      <c r="A285" s="4" t="s">
        <v>789</v>
      </c>
    </row>
    <row r="287" spans="1:4" ht="31.2">
      <c r="A287" s="45" t="s">
        <v>47</v>
      </c>
    </row>
    <row r="289" spans="1:4" ht="34.049999999999997" customHeight="1">
      <c r="A289" s="282" t="s">
        <v>790</v>
      </c>
      <c r="B289" s="282"/>
      <c r="C289" s="283"/>
      <c r="D289" s="13">
        <v>2</v>
      </c>
    </row>
    <row r="290" spans="1:4">
      <c r="A290" s="284" t="s">
        <v>791</v>
      </c>
      <c r="B290" s="284"/>
      <c r="C290" s="285"/>
      <c r="D290" s="24"/>
    </row>
    <row r="291" spans="1:4">
      <c r="B291" s="71"/>
    </row>
    <row r="292" spans="1:4">
      <c r="A292" s="4" t="s">
        <v>792</v>
      </c>
      <c r="B292" s="71"/>
    </row>
    <row r="293" spans="1:4">
      <c r="B293" s="71"/>
    </row>
    <row r="294" spans="1:4" ht="141" customHeight="1">
      <c r="A294" s="6"/>
      <c r="B294" s="71"/>
    </row>
    <row r="295" spans="1:4">
      <c r="B295" s="71"/>
    </row>
    <row r="296" spans="1:4">
      <c r="B296" s="71"/>
    </row>
    <row r="297" spans="1:4">
      <c r="B297" s="71"/>
    </row>
    <row r="298" spans="1:4">
      <c r="B298" s="71"/>
    </row>
    <row r="299" spans="1:4">
      <c r="A299" s="4" t="s">
        <v>793</v>
      </c>
      <c r="B299" s="62"/>
    </row>
    <row r="300" spans="1:4">
      <c r="B300" s="71"/>
    </row>
    <row r="301" spans="1:4">
      <c r="A301" s="4" t="s">
        <v>794</v>
      </c>
      <c r="B301" s="12"/>
    </row>
    <row r="302" spans="1:4">
      <c r="B302" s="71"/>
    </row>
    <row r="303" spans="1:4">
      <c r="A303" s="4" t="s">
        <v>795</v>
      </c>
      <c r="B303" s="9"/>
    </row>
    <row r="306" spans="1:3" ht="18">
      <c r="A306" s="132" t="s">
        <v>796</v>
      </c>
    </row>
    <row r="308" spans="1:3">
      <c r="A308" s="4" t="s">
        <v>797</v>
      </c>
      <c r="C308" s="9" t="s">
        <v>21</v>
      </c>
    </row>
    <row r="310" spans="1:3">
      <c r="A310" s="4" t="s">
        <v>798</v>
      </c>
      <c r="B310" s="73"/>
    </row>
    <row r="311" spans="1:3">
      <c r="B311" s="73"/>
    </row>
    <row r="312" spans="1:3">
      <c r="A312" s="58"/>
    </row>
    <row r="313" spans="1:3">
      <c r="A313" s="73"/>
    </row>
    <row r="314" spans="1:3" ht="18">
      <c r="A314" s="132" t="s">
        <v>799</v>
      </c>
    </row>
    <row r="316" spans="1:3" ht="32.1" customHeight="1">
      <c r="A316" s="239" t="s">
        <v>800</v>
      </c>
      <c r="B316" s="239"/>
      <c r="C316" s="8" t="s">
        <v>21</v>
      </c>
    </row>
    <row r="319" spans="1:3" ht="18">
      <c r="A319" s="163" t="s">
        <v>801</v>
      </c>
    </row>
    <row r="321" spans="1:3" ht="18">
      <c r="A321" s="132" t="s">
        <v>802</v>
      </c>
    </row>
    <row r="323" spans="1:3" ht="16.05" customHeight="1">
      <c r="A323" s="261" t="s">
        <v>803</v>
      </c>
      <c r="B323" s="261"/>
    </row>
    <row r="324" spans="1:3">
      <c r="A324" s="261"/>
      <c r="B324" s="261"/>
      <c r="C324" s="8" t="s">
        <v>21</v>
      </c>
    </row>
    <row r="325" spans="1:3">
      <c r="A325" s="261"/>
      <c r="B325" s="261"/>
    </row>
    <row r="326" spans="1:3">
      <c r="A326" s="261"/>
      <c r="B326" s="261"/>
    </row>
    <row r="328" spans="1:3">
      <c r="A328" s="164" t="s">
        <v>804</v>
      </c>
    </row>
    <row r="329" spans="1:3">
      <c r="A329" s="107" t="s">
        <v>805</v>
      </c>
      <c r="B329" s="62"/>
    </row>
    <row r="330" spans="1:3">
      <c r="A330" s="107" t="s">
        <v>806</v>
      </c>
      <c r="B330" s="62"/>
    </row>
    <row r="331" spans="1:3">
      <c r="A331" s="107"/>
      <c r="B331" s="165"/>
    </row>
    <row r="332" spans="1:3">
      <c r="A332" s="107" t="s">
        <v>807</v>
      </c>
      <c r="B332" s="62"/>
    </row>
    <row r="333" spans="1:3">
      <c r="A333" s="107" t="s">
        <v>808</v>
      </c>
      <c r="B333" s="62"/>
    </row>
    <row r="335" spans="1:3">
      <c r="A335" s="164" t="s">
        <v>816</v>
      </c>
    </row>
    <row r="336" spans="1:3">
      <c r="A336" s="107" t="s">
        <v>1357</v>
      </c>
      <c r="B336" s="41"/>
    </row>
    <row r="337" spans="1:5">
      <c r="A337" s="107" t="s">
        <v>1358</v>
      </c>
      <c r="B337" s="41"/>
    </row>
    <row r="338" spans="1:5">
      <c r="A338" s="107"/>
      <c r="B338" s="65"/>
    </row>
    <row r="339" spans="1:5" ht="16.05" customHeight="1">
      <c r="A339" s="107" t="s">
        <v>809</v>
      </c>
      <c r="B339" s="74"/>
      <c r="C339" s="74"/>
      <c r="D339" s="74"/>
      <c r="E339" s="74"/>
    </row>
    <row r="340" spans="1:5" ht="68.099999999999994" customHeight="1">
      <c r="A340" s="6"/>
      <c r="B340" s="74"/>
      <c r="C340" s="74"/>
      <c r="D340" s="74"/>
      <c r="E340" s="74"/>
    </row>
    <row r="341" spans="1:5" ht="30.9" customHeight="1">
      <c r="A341" s="73"/>
      <c r="B341" s="74"/>
      <c r="C341" s="74"/>
      <c r="D341" s="74"/>
      <c r="E341" s="74"/>
    </row>
    <row r="342" spans="1:5" ht="18">
      <c r="A342" s="132" t="s">
        <v>810</v>
      </c>
    </row>
    <row r="344" spans="1:5">
      <c r="A344" s="239" t="s">
        <v>811</v>
      </c>
      <c r="B344" s="239"/>
    </row>
    <row r="345" spans="1:5">
      <c r="A345" s="239"/>
      <c r="B345" s="239"/>
      <c r="C345" s="9" t="s">
        <v>21</v>
      </c>
    </row>
    <row r="346" spans="1:5">
      <c r="A346" s="239"/>
      <c r="B346" s="239"/>
    </row>
    <row r="348" spans="1:5">
      <c r="A348" s="166" t="s">
        <v>812</v>
      </c>
    </row>
    <row r="349" spans="1:5">
      <c r="A349" s="167" t="s">
        <v>813</v>
      </c>
      <c r="B349" s="62"/>
    </row>
    <row r="350" spans="1:5">
      <c r="A350" s="167" t="s">
        <v>814</v>
      </c>
      <c r="B350" s="62"/>
    </row>
    <row r="352" spans="1:5">
      <c r="A352" s="239" t="s">
        <v>815</v>
      </c>
    </row>
    <row r="353" spans="1:5">
      <c r="A353" s="239"/>
      <c r="B353" s="9"/>
    </row>
    <row r="355" spans="1:5">
      <c r="A355" s="164" t="s">
        <v>816</v>
      </c>
    </row>
    <row r="356" spans="1:5">
      <c r="A356" s="107" t="s">
        <v>1354</v>
      </c>
      <c r="B356" s="41"/>
    </row>
    <row r="357" spans="1:5">
      <c r="A357" s="107" t="s">
        <v>1355</v>
      </c>
      <c r="B357" s="41"/>
    </row>
    <row r="358" spans="1:5">
      <c r="A358" s="107" t="s">
        <v>1356</v>
      </c>
      <c r="B358" s="59"/>
    </row>
    <row r="365" spans="1:5" ht="18">
      <c r="A365" s="238" t="s">
        <v>817</v>
      </c>
      <c r="B365" s="238"/>
      <c r="C365" s="238"/>
      <c r="D365" s="238"/>
      <c r="E365" s="238"/>
    </row>
  </sheetData>
  <sheetProtection formatCells="0" formatColumns="0" formatRows="0" selectLockedCells="1"/>
  <mergeCells count="27">
    <mergeCell ref="A1:E1"/>
    <mergeCell ref="A214:E214"/>
    <mergeCell ref="A150:E150"/>
    <mergeCell ref="A156:E156"/>
    <mergeCell ref="A198:E198"/>
    <mergeCell ref="D203:E204"/>
    <mergeCell ref="A212:E212"/>
    <mergeCell ref="A213:E213"/>
    <mergeCell ref="A3:E3"/>
    <mergeCell ref="A87:E88"/>
    <mergeCell ref="A130:E130"/>
    <mergeCell ref="A146:E146"/>
    <mergeCell ref="A147:E147"/>
    <mergeCell ref="A52:E52"/>
    <mergeCell ref="A57:E57"/>
    <mergeCell ref="A79:C79"/>
    <mergeCell ref="A344:B346"/>
    <mergeCell ref="A352:A353"/>
    <mergeCell ref="A365:E365"/>
    <mergeCell ref="A316:B316"/>
    <mergeCell ref="A323:B326"/>
    <mergeCell ref="A115:C115"/>
    <mergeCell ref="A229:D230"/>
    <mergeCell ref="A289:C289"/>
    <mergeCell ref="A290:C290"/>
    <mergeCell ref="A148:E148"/>
    <mergeCell ref="E216:E227"/>
  </mergeCells>
  <conditionalFormatting sqref="B185">
    <cfRule type="cellIs" dxfId="6" priority="5" operator="greaterThan">
      <formula>1</formula>
    </cfRule>
  </conditionalFormatting>
  <conditionalFormatting sqref="B201:B206">
    <cfRule type="cellIs" dxfId="5" priority="1" operator="greaterThan">
      <formula>1</formula>
    </cfRule>
  </conditionalFormatting>
  <conditionalFormatting sqref="B176:C176">
    <cfRule type="cellIs" dxfId="4" priority="6" operator="greaterThan">
      <formula>1</formula>
    </cfRule>
  </conditionalFormatting>
  <conditionalFormatting sqref="B227:D227">
    <cfRule type="cellIs" dxfId="3" priority="8" operator="greaterThan">
      <formula>1</formula>
    </cfRule>
  </conditionalFormatting>
  <conditionalFormatting sqref="B195:E195">
    <cfRule type="cellIs" dxfId="2" priority="3" operator="greaterThan">
      <formula>1</formula>
    </cfRule>
  </conditionalFormatting>
  <conditionalFormatting sqref="E185">
    <cfRule type="cellIs" dxfId="1" priority="4" operator="greaterThan">
      <formula>1</formula>
    </cfRule>
  </conditionalFormatting>
  <dataValidations count="8">
    <dataValidation type="whole" allowBlank="1" showInputMessage="1" showErrorMessage="1" sqref="B20:D22" xr:uid="{00000000-0002-0000-0300-000000000000}">
      <formula1>0</formula1>
      <formula2>100000000000</formula2>
    </dataValidation>
    <dataValidation type="whole" allowBlank="1" showInputMessage="1" showErrorMessage="1" sqref="B32:B34" xr:uid="{00000000-0002-0000-0300-000001000000}">
      <formula1>0</formula1>
      <formula2>10000000000</formula2>
    </dataValidation>
    <dataValidation type="decimal" allowBlank="1" showInputMessage="1" showErrorMessage="1" sqref="B59:C70" xr:uid="{00000000-0002-0000-0300-000002000000}">
      <formula1>0</formula1>
      <formula2>1000000</formula2>
    </dataValidation>
    <dataValidation type="whole" allowBlank="1" showInputMessage="1" showErrorMessage="1" errorTitle="Invalid Score Range" error="Score must be between 400 - 1600. " sqref="B159:D159" xr:uid="{00000000-0002-0000-0300-000003000000}">
      <formula1>400</formula1>
      <formula2>1600</formula2>
    </dataValidation>
    <dataValidation type="whole" allowBlank="1" showInputMessage="1" showErrorMessage="1" errorTitle="Invalid Score Range" error="Score must be between 200 - 800. " sqref="B160:D161" xr:uid="{00000000-0002-0000-0300-000004000000}">
      <formula1>200</formula1>
      <formula2>800</formula2>
    </dataValidation>
    <dataValidation type="whole" allowBlank="1" showInputMessage="1" showErrorMessage="1" errorTitle="Invalid Score Range" error="Score must be between 0 - 36. " sqref="B162:D167" xr:uid="{00000000-0002-0000-0300-000005000000}">
      <formula1>0</formula1>
      <formula2>36</formula2>
    </dataValidation>
    <dataValidation type="whole" allowBlank="1" showInputMessage="1" showErrorMessage="1" sqref="D289" xr:uid="{00000000-0002-0000-0300-000006000000}">
      <formula1>0</formula1>
      <formula2>50</formula2>
    </dataValidation>
    <dataValidation type="custom" allowBlank="1" showInputMessage="1" showErrorMessage="1" errorTitle="Incorrect Format" error="Cell must contain numeric value (percentage). " sqref="B189:E194" xr:uid="{00000000-0002-0000-0300-000007000000}">
      <formula1>ISNUMBER(B189:E194)</formula1>
    </dataValidation>
  </dataValidations>
  <pageMargins left="0.7" right="0.7" top="0.75" bottom="0.75" header="0.3" footer="0.3"/>
  <pageSetup orientation="landscape" r:id="rId1"/>
  <headerFooter>
    <oddHeader xml:space="preserve">&amp;C 
</oddHeader>
    <oddFooter xml:space="preserve">&amp;C       </oddFooter>
  </headerFooter>
  <rowBreaks count="3" manualBreakCount="3">
    <brk id="143" max="16383" man="1"/>
    <brk id="320" max="16383" man="1"/>
    <brk id="341"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7238" r:id="rId4" name="Check Box 70">
              <controlPr locked="0" defaultSize="0" autoFill="0" autoLine="0" autoPict="0">
                <anchor moveWithCells="1">
                  <from>
                    <xdr:col>0</xdr:col>
                    <xdr:colOff>121920</xdr:colOff>
                    <xdr:row>133</xdr:row>
                    <xdr:rowOff>114300</xdr:rowOff>
                  </from>
                  <to>
                    <xdr:col>0</xdr:col>
                    <xdr:colOff>1645920</xdr:colOff>
                    <xdr:row>135</xdr:row>
                    <xdr:rowOff>83820</xdr:rowOff>
                  </to>
                </anchor>
              </controlPr>
            </control>
          </mc:Choice>
        </mc:AlternateContent>
        <mc:AlternateContent xmlns:mc="http://schemas.openxmlformats.org/markup-compatibility/2006">
          <mc:Choice Requires="x14">
            <control shapeId="7239" r:id="rId5" name="Check Box 71">
              <controlPr locked="0" defaultSize="0" autoFill="0" autoLine="0" autoPict="0">
                <anchor moveWithCells="1">
                  <from>
                    <xdr:col>0</xdr:col>
                    <xdr:colOff>121920</xdr:colOff>
                    <xdr:row>135</xdr:row>
                    <xdr:rowOff>106680</xdr:rowOff>
                  </from>
                  <to>
                    <xdr:col>0</xdr:col>
                    <xdr:colOff>1645920</xdr:colOff>
                    <xdr:row>137</xdr:row>
                    <xdr:rowOff>76200</xdr:rowOff>
                  </to>
                </anchor>
              </controlPr>
            </control>
          </mc:Choice>
        </mc:AlternateContent>
        <mc:AlternateContent xmlns:mc="http://schemas.openxmlformats.org/markup-compatibility/2006">
          <mc:Choice Requires="x14">
            <control shapeId="7240" r:id="rId6" name="Check Box 72">
              <controlPr locked="0" defaultSize="0" autoFill="0" autoLine="0" autoPict="0">
                <anchor moveWithCells="1">
                  <from>
                    <xdr:col>0</xdr:col>
                    <xdr:colOff>144780</xdr:colOff>
                    <xdr:row>137</xdr:row>
                    <xdr:rowOff>114300</xdr:rowOff>
                  </from>
                  <to>
                    <xdr:col>0</xdr:col>
                    <xdr:colOff>1661160</xdr:colOff>
                    <xdr:row>139</xdr:row>
                    <xdr:rowOff>83820</xdr:rowOff>
                  </to>
                </anchor>
              </controlPr>
            </control>
          </mc:Choice>
        </mc:AlternateContent>
        <mc:AlternateContent xmlns:mc="http://schemas.openxmlformats.org/markup-compatibility/2006">
          <mc:Choice Requires="x14">
            <control shapeId="7241" r:id="rId7" name="Check Box 73">
              <controlPr locked="0" defaultSize="0" autoFill="0" autoLine="0" autoPict="0">
                <anchor moveWithCells="1">
                  <from>
                    <xdr:col>0</xdr:col>
                    <xdr:colOff>2133600</xdr:colOff>
                    <xdr:row>133</xdr:row>
                    <xdr:rowOff>114300</xdr:rowOff>
                  </from>
                  <to>
                    <xdr:col>0</xdr:col>
                    <xdr:colOff>3657600</xdr:colOff>
                    <xdr:row>135</xdr:row>
                    <xdr:rowOff>83820</xdr:rowOff>
                  </to>
                </anchor>
              </controlPr>
            </control>
          </mc:Choice>
        </mc:AlternateContent>
        <mc:AlternateContent xmlns:mc="http://schemas.openxmlformats.org/markup-compatibility/2006">
          <mc:Choice Requires="x14">
            <control shapeId="7242" r:id="rId8" name="Check Box 74">
              <controlPr locked="0" defaultSize="0" autoFill="0" autoLine="0" autoPict="0">
                <anchor moveWithCells="1">
                  <from>
                    <xdr:col>0</xdr:col>
                    <xdr:colOff>2133600</xdr:colOff>
                    <xdr:row>135</xdr:row>
                    <xdr:rowOff>114300</xdr:rowOff>
                  </from>
                  <to>
                    <xdr:col>0</xdr:col>
                    <xdr:colOff>4488180</xdr:colOff>
                    <xdr:row>137</xdr:row>
                    <xdr:rowOff>83820</xdr:rowOff>
                  </to>
                </anchor>
              </controlPr>
            </control>
          </mc:Choice>
        </mc:AlternateContent>
        <mc:AlternateContent xmlns:mc="http://schemas.openxmlformats.org/markup-compatibility/2006">
          <mc:Choice Requires="x14">
            <control shapeId="7243" r:id="rId9" name="Check Box 75">
              <controlPr locked="0" defaultSize="0" autoFill="0" autoLine="0" autoPict="0">
                <anchor moveWithCells="1">
                  <from>
                    <xdr:col>0</xdr:col>
                    <xdr:colOff>2141220</xdr:colOff>
                    <xdr:row>137</xdr:row>
                    <xdr:rowOff>121920</xdr:rowOff>
                  </from>
                  <to>
                    <xdr:col>0</xdr:col>
                    <xdr:colOff>4030980</xdr:colOff>
                    <xdr:row>139</xdr:row>
                    <xdr:rowOff>106680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9">
        <x14:dataValidation type="list" allowBlank="1" showInputMessage="1" showErrorMessage="1" xr:uid="{00000000-0002-0000-0300-000008000000}">
          <x14:formula1>
            <xm:f>validations!$A$1:$A$2</xm:f>
          </x14:formula1>
          <xm:sqref>B353 C345 B36:B38 D115 B125 B248 B253 B257 B262 B273 C277 C308 B28 C324 C316</xm:sqref>
        </x14:dataValidation>
        <x14:dataValidation type="list" allowBlank="1" showInputMessage="1" showErrorMessage="1" xr:uid="{00000000-0002-0000-0300-000009000000}">
          <x14:formula1>
            <xm:f>validations!$G$1:$G$3</xm:f>
          </x14:formula1>
          <xm:sqref>A45:A48</xm:sqref>
        </x14:dataValidation>
        <x14:dataValidation type="list" allowBlank="1" showInputMessage="1" showErrorMessage="1" xr:uid="{00000000-0002-0000-0300-00000A000000}">
          <x14:formula1>
            <xm:f>validations!$H$1:$H$3</xm:f>
          </x14:formula1>
          <xm:sqref>A53</xm:sqref>
        </x14:dataValidation>
        <x14:dataValidation type="list" allowBlank="1" showInputMessage="1" showErrorMessage="1" xr:uid="{00000000-0002-0000-0300-00000B000000}">
          <x14:formula1>
            <xm:f>validations!$I$1:$I$4</xm:f>
          </x14:formula1>
          <xm:sqref>A80</xm:sqref>
        </x14:dataValidation>
        <x14:dataValidation type="list" allowBlank="1" showInputMessage="1" showErrorMessage="1" xr:uid="{00000000-0002-0000-0300-00000C000000}">
          <x14:formula1>
            <xm:f>validations!$J$1:$J$4</xm:f>
          </x14:formula1>
          <xm:sqref>B91:B96 B98:B109</xm:sqref>
        </x14:dataValidation>
        <x14:dataValidation type="list" allowBlank="1" showInputMessage="1" showErrorMessage="1" xr:uid="{00000000-0002-0000-0300-00000D000000}">
          <x14:formula1>
            <xm:f>validations!$K$1:$K$5</xm:f>
          </x14:formula1>
          <xm:sqref>A119 A121 A123</xm:sqref>
        </x14:dataValidation>
        <x14:dataValidation type="list" allowBlank="1" showInputMessage="1" showErrorMessage="1" xr:uid="{00000000-0002-0000-0300-00000E000000}">
          <x14:formula1>
            <xm:f>validations!$L$1:$L$3</xm:f>
          </x14:formula1>
          <xm:sqref>B255</xm:sqref>
        </x14:dataValidation>
        <x14:dataValidation type="list" allowBlank="1" showInputMessage="1" showErrorMessage="1" xr:uid="{00000000-0002-0000-0300-00000F000000}">
          <x14:formula1>
            <xm:f>validations!$N$1:$N$3</xm:f>
          </x14:formula1>
          <xm:sqref>A287</xm:sqref>
        </x14:dataValidation>
        <x14:dataValidation type="list" allowBlank="1" showInputMessage="1" showErrorMessage="1" xr:uid="{00000000-0002-0000-0300-000010000000}">
          <x14:formula1>
            <xm:f>validations!$O$1:$O$3</xm:f>
          </x14:formula1>
          <xm:sqref>B303</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I137"/>
  <sheetViews>
    <sheetView showGridLines="0" showRuler="0" topLeftCell="A7" zoomScaleNormal="100" zoomScalePageLayoutView="110" workbookViewId="0">
      <selection activeCell="D19" sqref="D19"/>
    </sheetView>
  </sheetViews>
  <sheetFormatPr defaultColWidth="11" defaultRowHeight="15.6"/>
  <cols>
    <col min="1" max="1" width="11" style="4"/>
    <col min="2" max="2" width="15" style="4" customWidth="1"/>
    <col min="3" max="4" width="11.3984375" style="4" customWidth="1"/>
    <col min="5" max="5" width="11.69921875" style="4" customWidth="1"/>
    <col min="6" max="6" width="37.09765625" style="4" customWidth="1"/>
    <col min="7" max="7" width="10.09765625" style="4" customWidth="1"/>
    <col min="8" max="16" width="10.8984375" style="4" customWidth="1"/>
    <col min="17" max="16384" width="11" style="4"/>
  </cols>
  <sheetData>
    <row r="1" spans="1:9" ht="17.399999999999999">
      <c r="A1" s="243" t="s">
        <v>1362</v>
      </c>
      <c r="B1" s="243"/>
      <c r="C1" s="243"/>
      <c r="D1" s="243"/>
      <c r="E1" s="243"/>
      <c r="F1" s="243"/>
      <c r="G1" s="243"/>
      <c r="H1" s="33"/>
    </row>
    <row r="3" spans="1:9" ht="17.399999999999999">
      <c r="A3" s="33" t="s">
        <v>818</v>
      </c>
    </row>
    <row r="4" spans="1:9" ht="16.05" customHeight="1">
      <c r="F4" s="292" t="s">
        <v>819</v>
      </c>
      <c r="G4" s="292"/>
      <c r="H4" s="168"/>
    </row>
    <row r="5" spans="1:9" ht="22.8">
      <c r="A5" s="4" t="s">
        <v>820</v>
      </c>
      <c r="E5" s="8" t="s">
        <v>5</v>
      </c>
      <c r="F5" s="292"/>
      <c r="G5" s="292"/>
      <c r="H5" s="168"/>
      <c r="I5" s="169"/>
    </row>
    <row r="7" spans="1:9" ht="39.9" customHeight="1">
      <c r="A7" s="239" t="s">
        <v>821</v>
      </c>
      <c r="B7" s="239"/>
      <c r="C7" s="239"/>
      <c r="D7" s="239"/>
      <c r="E7" s="239"/>
      <c r="F7" s="239"/>
      <c r="G7" s="8" t="s">
        <v>5</v>
      </c>
      <c r="I7" s="74"/>
    </row>
    <row r="8" spans="1:9">
      <c r="A8" s="74"/>
      <c r="B8" s="74"/>
      <c r="C8" s="74"/>
      <c r="D8" s="74"/>
      <c r="E8" s="74"/>
      <c r="F8" s="74"/>
      <c r="G8" s="74"/>
      <c r="H8" s="74"/>
      <c r="I8" s="74"/>
    </row>
    <row r="9" spans="1:9" ht="17.399999999999999">
      <c r="A9" s="33" t="s">
        <v>822</v>
      </c>
    </row>
    <row r="11" spans="1:9" ht="39.299999999999997" customHeight="1">
      <c r="A11" s="239" t="s">
        <v>823</v>
      </c>
      <c r="B11" s="239"/>
      <c r="C11" s="239"/>
      <c r="D11" s="239"/>
      <c r="E11" s="239"/>
      <c r="F11" s="239"/>
      <c r="G11" s="239"/>
      <c r="H11" s="74"/>
      <c r="I11" s="74"/>
    </row>
    <row r="12" spans="1:9" ht="39.299999999999997" customHeight="1">
      <c r="A12" s="73"/>
      <c r="B12" s="73"/>
      <c r="C12" s="92" t="s">
        <v>824</v>
      </c>
      <c r="D12" s="92" t="s">
        <v>825</v>
      </c>
      <c r="E12" s="92" t="s">
        <v>826</v>
      </c>
      <c r="F12" s="73"/>
      <c r="G12" s="73"/>
      <c r="H12" s="73"/>
      <c r="I12" s="73"/>
    </row>
    <row r="13" spans="1:9">
      <c r="B13" s="107" t="s">
        <v>507</v>
      </c>
      <c r="C13" s="8">
        <v>9099</v>
      </c>
      <c r="D13" s="8">
        <v>7263</v>
      </c>
      <c r="E13" s="8">
        <v>1956</v>
      </c>
    </row>
    <row r="14" spans="1:9">
      <c r="B14" s="107" t="s">
        <v>508</v>
      </c>
      <c r="C14" s="8">
        <v>12169</v>
      </c>
      <c r="D14" s="8">
        <v>8958</v>
      </c>
      <c r="E14" s="8">
        <v>2476</v>
      </c>
    </row>
    <row r="15" spans="1:9">
      <c r="B15" s="107" t="s">
        <v>509</v>
      </c>
      <c r="C15" s="8"/>
      <c r="D15" s="8"/>
      <c r="E15" s="8"/>
    </row>
    <row r="16" spans="1:9">
      <c r="B16" s="107" t="s">
        <v>552</v>
      </c>
      <c r="C16" s="170">
        <f>SUM(C13:C15)</f>
        <v>21268</v>
      </c>
      <c r="D16" s="170">
        <f>SUM(D13:D15)</f>
        <v>16221</v>
      </c>
      <c r="E16" s="170">
        <f>SUM(E13:E15)</f>
        <v>4432</v>
      </c>
    </row>
    <row r="19" spans="1:7" ht="17.399999999999999">
      <c r="A19" s="33" t="s">
        <v>827</v>
      </c>
    </row>
    <row r="21" spans="1:7">
      <c r="A21" s="4" t="s">
        <v>828</v>
      </c>
    </row>
    <row r="29" spans="1:7" ht="17.399999999999999">
      <c r="A29" s="33" t="s">
        <v>829</v>
      </c>
    </row>
    <row r="31" spans="1:7" ht="35.1" customHeight="1">
      <c r="A31" s="239" t="s">
        <v>830</v>
      </c>
      <c r="B31" s="239"/>
      <c r="C31" s="239"/>
      <c r="D31" s="239"/>
      <c r="E31" s="239"/>
      <c r="F31" s="239"/>
      <c r="G31" s="8" t="s">
        <v>5</v>
      </c>
    </row>
    <row r="33" spans="1:8">
      <c r="A33" s="4" t="s">
        <v>831</v>
      </c>
      <c r="G33" s="98"/>
      <c r="H33" s="98"/>
    </row>
    <row r="34" spans="1:8" ht="24" customHeight="1">
      <c r="B34" s="171" t="s">
        <v>832</v>
      </c>
      <c r="C34" s="47">
        <v>60</v>
      </c>
      <c r="E34" s="172" t="s">
        <v>833</v>
      </c>
      <c r="F34" s="8" t="s">
        <v>33</v>
      </c>
      <c r="G34" s="93"/>
    </row>
    <row r="36" spans="1:8" ht="17.399999999999999">
      <c r="A36" s="33" t="s">
        <v>834</v>
      </c>
    </row>
    <row r="38" spans="1:8">
      <c r="A38" s="4" t="s">
        <v>835</v>
      </c>
    </row>
    <row r="39" spans="1:8">
      <c r="B39" s="76" t="s">
        <v>836</v>
      </c>
    </row>
    <row r="41" spans="1:8">
      <c r="A41" s="293" t="s">
        <v>837</v>
      </c>
      <c r="B41" s="293"/>
      <c r="C41" s="293"/>
      <c r="D41" s="293"/>
      <c r="F41" s="8" t="s">
        <v>61</v>
      </c>
    </row>
    <row r="42" spans="1:8">
      <c r="A42" s="293" t="s">
        <v>838</v>
      </c>
      <c r="B42" s="293"/>
      <c r="C42" s="293"/>
      <c r="D42" s="293"/>
      <c r="F42" s="8" t="s">
        <v>1359</v>
      </c>
    </row>
    <row r="43" spans="1:8">
      <c r="A43" s="293" t="s">
        <v>839</v>
      </c>
      <c r="B43" s="293"/>
      <c r="C43" s="293"/>
      <c r="D43" s="293"/>
      <c r="F43" s="8" t="s">
        <v>61</v>
      </c>
    </row>
    <row r="44" spans="1:8">
      <c r="A44" s="293" t="s">
        <v>662</v>
      </c>
      <c r="B44" s="293"/>
      <c r="C44" s="293"/>
      <c r="D44" s="293"/>
      <c r="F44" s="221" t="s">
        <v>61</v>
      </c>
    </row>
    <row r="45" spans="1:8">
      <c r="A45" s="293" t="s">
        <v>840</v>
      </c>
      <c r="B45" s="293"/>
      <c r="C45" s="293"/>
      <c r="D45" s="293"/>
      <c r="F45" s="221" t="s">
        <v>61</v>
      </c>
    </row>
    <row r="46" spans="1:8">
      <c r="A46" s="293" t="s">
        <v>841</v>
      </c>
      <c r="B46" s="293"/>
      <c r="C46" s="293"/>
      <c r="D46" s="293"/>
      <c r="F46" s="221" t="s">
        <v>61</v>
      </c>
    </row>
    <row r="49" spans="1:8" ht="17.399999999999999">
      <c r="A49" s="33" t="s">
        <v>842</v>
      </c>
    </row>
    <row r="50" spans="1:8">
      <c r="A50" s="4" t="s">
        <v>843</v>
      </c>
    </row>
    <row r="52" spans="1:8">
      <c r="B52" s="293" t="s">
        <v>844</v>
      </c>
      <c r="C52" s="293"/>
      <c r="D52" s="293"/>
      <c r="E52" s="47"/>
    </row>
    <row r="54" spans="1:8" ht="17.399999999999999">
      <c r="A54" s="33" t="s">
        <v>845</v>
      </c>
    </row>
    <row r="55" spans="1:8">
      <c r="A55" s="4" t="s">
        <v>846</v>
      </c>
    </row>
    <row r="57" spans="1:8">
      <c r="B57" s="293" t="s">
        <v>844</v>
      </c>
      <c r="C57" s="293"/>
      <c r="D57" s="293"/>
      <c r="E57" s="47">
        <v>2</v>
      </c>
    </row>
    <row r="58" spans="1:8" ht="17.399999999999999">
      <c r="A58" s="33" t="s">
        <v>847</v>
      </c>
    </row>
    <row r="59" spans="1:8" ht="115.05" customHeight="1">
      <c r="F59" s="53"/>
    </row>
    <row r="61" spans="1:8" ht="17.399999999999999">
      <c r="A61" s="33" t="s">
        <v>848</v>
      </c>
    </row>
    <row r="62" spans="1:8" ht="24" customHeight="1">
      <c r="A62" s="239" t="s">
        <v>849</v>
      </c>
      <c r="B62" s="239"/>
      <c r="C62" s="239"/>
      <c r="D62" s="239"/>
      <c r="E62" s="239"/>
      <c r="F62" s="239"/>
      <c r="G62" s="74"/>
      <c r="H62" s="74"/>
    </row>
    <row r="63" spans="1:8" ht="24" customHeight="1">
      <c r="A63" s="239"/>
      <c r="B63" s="239"/>
      <c r="C63" s="239"/>
      <c r="D63" s="239"/>
      <c r="E63" s="239"/>
      <c r="F63" s="239"/>
      <c r="G63" s="74"/>
      <c r="H63" s="74"/>
    </row>
    <row r="65" spans="1:6" ht="31.2">
      <c r="B65" s="92" t="s">
        <v>781</v>
      </c>
      <c r="C65" s="92" t="s">
        <v>850</v>
      </c>
      <c r="D65" s="92" t="s">
        <v>851</v>
      </c>
      <c r="E65" s="92" t="s">
        <v>852</v>
      </c>
      <c r="F65" s="92" t="s">
        <v>853</v>
      </c>
    </row>
    <row r="66" spans="1:6">
      <c r="A66" s="120" t="s">
        <v>854</v>
      </c>
      <c r="B66" s="62"/>
      <c r="C66" s="62"/>
      <c r="D66" s="62"/>
      <c r="E66" s="62"/>
    </row>
    <row r="67" spans="1:6">
      <c r="A67" s="120" t="s">
        <v>855</v>
      </c>
      <c r="B67" s="62"/>
      <c r="C67" s="62"/>
      <c r="D67" s="62"/>
      <c r="E67" s="62"/>
    </row>
    <row r="68" spans="1:6">
      <c r="A68" s="120" t="s">
        <v>856</v>
      </c>
      <c r="B68" s="62"/>
      <c r="C68" s="62"/>
      <c r="D68" s="62"/>
      <c r="E68" s="62"/>
    </row>
    <row r="69" spans="1:6">
      <c r="A69" s="120" t="s">
        <v>857</v>
      </c>
      <c r="B69" s="62"/>
      <c r="C69" s="62"/>
      <c r="D69" s="62"/>
      <c r="E69" s="62"/>
    </row>
    <row r="75" spans="1:6" ht="17.399999999999999">
      <c r="A75" s="33" t="s">
        <v>858</v>
      </c>
    </row>
    <row r="77" spans="1:6" ht="39.9" customHeight="1">
      <c r="A77" s="239" t="s">
        <v>859</v>
      </c>
      <c r="B77" s="239"/>
      <c r="C77" s="239"/>
      <c r="D77" s="239"/>
      <c r="E77" s="18"/>
    </row>
    <row r="78" spans="1:6" ht="17.399999999999999">
      <c r="A78" s="33" t="s">
        <v>860</v>
      </c>
    </row>
    <row r="79" spans="1:6">
      <c r="A79" s="4" t="s">
        <v>861</v>
      </c>
    </row>
    <row r="80" spans="1:6" ht="66.3" customHeight="1">
      <c r="F80" s="6"/>
    </row>
    <row r="81" spans="1:4" ht="17.399999999999999">
      <c r="A81" s="33" t="s">
        <v>862</v>
      </c>
    </row>
    <row r="82" spans="1:4">
      <c r="A82" s="4" t="s">
        <v>863</v>
      </c>
    </row>
    <row r="84" spans="1:4">
      <c r="B84" s="4" t="s">
        <v>864</v>
      </c>
      <c r="C84" s="8"/>
    </row>
    <row r="86" spans="1:4" ht="17.399999999999999">
      <c r="A86" s="33" t="s">
        <v>865</v>
      </c>
    </row>
    <row r="87" spans="1:4">
      <c r="A87" s="4" t="s">
        <v>866</v>
      </c>
    </row>
    <row r="89" spans="1:4">
      <c r="A89" s="4" t="s">
        <v>867</v>
      </c>
      <c r="B89" s="47">
        <v>70</v>
      </c>
      <c r="C89" s="4" t="s">
        <v>868</v>
      </c>
      <c r="D89" s="8" t="s">
        <v>33</v>
      </c>
    </row>
    <row r="91" spans="1:4" ht="17.399999999999999">
      <c r="A91" s="33" t="s">
        <v>869</v>
      </c>
    </row>
    <row r="92" spans="1:4">
      <c r="A92" s="4" t="s">
        <v>870</v>
      </c>
    </row>
    <row r="94" spans="1:4">
      <c r="A94" s="4" t="s">
        <v>867</v>
      </c>
      <c r="B94" s="47">
        <v>90</v>
      </c>
      <c r="C94" s="4" t="s">
        <v>868</v>
      </c>
      <c r="D94" s="8" t="s">
        <v>33</v>
      </c>
    </row>
    <row r="96" spans="1:4" ht="17.399999999999999">
      <c r="A96" s="33" t="s">
        <v>871</v>
      </c>
    </row>
    <row r="97" spans="1:6">
      <c r="A97" s="4" t="s">
        <v>872</v>
      </c>
    </row>
    <row r="99" spans="1:6">
      <c r="A99" s="4" t="s">
        <v>867</v>
      </c>
      <c r="B99" s="47"/>
    </row>
    <row r="101" spans="1:6" ht="17.399999999999999">
      <c r="A101" s="33" t="s">
        <v>873</v>
      </c>
    </row>
    <row r="102" spans="1:6">
      <c r="A102" s="4" t="s">
        <v>874</v>
      </c>
    </row>
    <row r="104" spans="1:6">
      <c r="A104" s="4" t="s">
        <v>867</v>
      </c>
      <c r="B104" s="47"/>
    </row>
    <row r="105" spans="1:6">
      <c r="F105" s="73"/>
    </row>
    <row r="106" spans="1:6">
      <c r="F106" s="73"/>
    </row>
    <row r="107" spans="1:6" ht="17.399999999999999">
      <c r="A107" s="33" t="s">
        <v>875</v>
      </c>
      <c r="F107" s="73"/>
    </row>
    <row r="108" spans="1:6">
      <c r="A108" s="4" t="s">
        <v>876</v>
      </c>
      <c r="F108" s="73"/>
    </row>
    <row r="109" spans="1:6" ht="78" customHeight="1">
      <c r="F109" s="6"/>
    </row>
    <row r="110" spans="1:6" ht="17.399999999999999">
      <c r="A110" s="33" t="s">
        <v>877</v>
      </c>
    </row>
    <row r="111" spans="1:6">
      <c r="A111" s="4" t="s">
        <v>878</v>
      </c>
    </row>
    <row r="116" spans="1:7" ht="18">
      <c r="F116" s="82"/>
    </row>
    <row r="117" spans="1:7" ht="17.399999999999999">
      <c r="A117" s="33" t="s">
        <v>879</v>
      </c>
    </row>
    <row r="118" spans="1:7">
      <c r="A118" s="239" t="s">
        <v>880</v>
      </c>
      <c r="B118" s="239"/>
      <c r="C118" s="239"/>
      <c r="D118" s="239"/>
      <c r="E118" s="239"/>
      <c r="F118" s="239"/>
      <c r="G118" s="239"/>
    </row>
    <row r="119" spans="1:7" ht="20.100000000000001" customHeight="1">
      <c r="A119" s="239"/>
      <c r="B119" s="239"/>
      <c r="C119" s="239"/>
      <c r="D119" s="239"/>
      <c r="E119" s="239"/>
      <c r="F119" s="239"/>
      <c r="G119" s="239"/>
    </row>
    <row r="120" spans="1:7">
      <c r="B120" s="107" t="s">
        <v>867</v>
      </c>
      <c r="C120" s="47">
        <v>90</v>
      </c>
      <c r="D120" s="107" t="s">
        <v>868</v>
      </c>
      <c r="E120" s="8" t="s">
        <v>33</v>
      </c>
    </row>
    <row r="122" spans="1:7" ht="17.399999999999999">
      <c r="A122" s="33" t="s">
        <v>881</v>
      </c>
    </row>
    <row r="123" spans="1:7">
      <c r="A123" s="239" t="s">
        <v>882</v>
      </c>
      <c r="B123" s="239"/>
      <c r="C123" s="239"/>
      <c r="D123" s="239"/>
      <c r="E123" s="239"/>
      <c r="F123" s="239"/>
      <c r="G123" s="239"/>
    </row>
    <row r="124" spans="1:7" ht="35.1" customHeight="1">
      <c r="A124" s="239"/>
      <c r="B124" s="239"/>
      <c r="C124" s="239"/>
      <c r="D124" s="239"/>
      <c r="E124" s="239"/>
      <c r="F124" s="239"/>
      <c r="G124" s="239"/>
    </row>
    <row r="125" spans="1:7">
      <c r="B125" s="107" t="s">
        <v>867</v>
      </c>
      <c r="C125" s="47">
        <v>90</v>
      </c>
      <c r="D125" s="107" t="s">
        <v>868</v>
      </c>
      <c r="E125" s="8" t="s">
        <v>33</v>
      </c>
    </row>
    <row r="127" spans="1:7" ht="17.399999999999999">
      <c r="A127" s="33" t="s">
        <v>883</v>
      </c>
    </row>
    <row r="128" spans="1:7" ht="16.05" customHeight="1">
      <c r="A128" s="239" t="s">
        <v>884</v>
      </c>
      <c r="B128" s="239"/>
      <c r="C128" s="239"/>
      <c r="D128" s="239"/>
      <c r="E128" s="239"/>
      <c r="F128" s="8" t="s">
        <v>5</v>
      </c>
    </row>
    <row r="129" spans="1:8" ht="16.05" customHeight="1">
      <c r="A129" s="239"/>
      <c r="B129" s="239"/>
      <c r="C129" s="239"/>
      <c r="D129" s="239"/>
      <c r="E129" s="239"/>
    </row>
    <row r="130" spans="1:8">
      <c r="A130" s="121"/>
      <c r="B130" s="121"/>
      <c r="C130" s="121"/>
      <c r="D130" s="121"/>
      <c r="E130" s="121"/>
    </row>
    <row r="131" spans="1:8">
      <c r="A131" s="4" t="s">
        <v>885</v>
      </c>
      <c r="F131" s="228" t="s">
        <v>1380</v>
      </c>
    </row>
    <row r="132" spans="1:8" ht="28.2" customHeight="1"/>
    <row r="133" spans="1:8" ht="17.399999999999999">
      <c r="A133" s="33" t="s">
        <v>886</v>
      </c>
    </row>
    <row r="134" spans="1:8" ht="27" customHeight="1">
      <c r="A134" s="4" t="s">
        <v>887</v>
      </c>
    </row>
    <row r="135" spans="1:8" ht="206.1" customHeight="1">
      <c r="F135" s="6"/>
    </row>
    <row r="136" spans="1:8">
      <c r="F136" s="73"/>
    </row>
    <row r="137" spans="1:8" ht="18">
      <c r="A137" s="238" t="s">
        <v>888</v>
      </c>
      <c r="B137" s="238"/>
      <c r="C137" s="238"/>
      <c r="D137" s="238"/>
      <c r="E137" s="238"/>
      <c r="F137" s="238"/>
      <c r="G137" s="238"/>
      <c r="H137" s="72"/>
    </row>
  </sheetData>
  <sheetProtection formatColumns="0" formatRows="0" selectLockedCells="1"/>
  <mergeCells count="19">
    <mergeCell ref="A128:E129"/>
    <mergeCell ref="A11:G11"/>
    <mergeCell ref="A137:G137"/>
    <mergeCell ref="A77:D77"/>
    <mergeCell ref="A43:D43"/>
    <mergeCell ref="A44:D44"/>
    <mergeCell ref="A45:D45"/>
    <mergeCell ref="A46:D46"/>
    <mergeCell ref="B52:D52"/>
    <mergeCell ref="B57:D57"/>
    <mergeCell ref="A31:F31"/>
    <mergeCell ref="A41:D41"/>
    <mergeCell ref="A42:D42"/>
    <mergeCell ref="A62:F63"/>
    <mergeCell ref="A7:F7"/>
    <mergeCell ref="A1:G1"/>
    <mergeCell ref="F4:G5"/>
    <mergeCell ref="A118:G119"/>
    <mergeCell ref="A123:G124"/>
  </mergeCells>
  <dataValidations count="3">
    <dataValidation type="list" allowBlank="1" showInputMessage="1" showErrorMessage="1" sqref="G129" xr:uid="{00000000-0002-0000-0400-000000000000}">
      <formula1>$I$128:$I$130</formula1>
    </dataValidation>
    <dataValidation type="list" allowBlank="1" showInputMessage="1" showErrorMessage="1" sqref="I77" xr:uid="{00000000-0002-0000-0400-000001000000}">
      <formula1>$I$75:$I$76</formula1>
    </dataValidation>
    <dataValidation type="whole" allowBlank="1" showInputMessage="1" showErrorMessage="1" sqref="C13 E13 C14:E15" xr:uid="{00000000-0002-0000-0400-000002000000}">
      <formula1>0</formula1>
      <formula2>10000000000000</formula2>
    </dataValidation>
  </dataValidations>
  <hyperlinks>
    <hyperlink ref="F131" r:id="rId1" xr:uid="{00000000-0004-0000-0400-000000000000}"/>
  </hyperlinks>
  <pageMargins left="0.7" right="0.7" top="0.75" bottom="0.75" header="0.3" footer="0.3"/>
  <pageSetup orientation="landscape" r:id="rId2"/>
  <headerFooter>
    <oddHeader xml:space="preserve">&amp;C 
</oddHeader>
    <oddFooter xml:space="preserve">&amp;C    </oddFooter>
  </headerFooter>
  <rowBreaks count="3" manualBreakCount="3">
    <brk id="57" max="16383" man="1"/>
    <brk id="77" max="16383" man="1"/>
    <brk id="126" max="16383" man="1"/>
  </rowBreaks>
  <drawing r:id="rId3"/>
  <legacyDrawing r:id="rId4"/>
  <mc:AlternateContent xmlns:mc="http://schemas.openxmlformats.org/markup-compatibility/2006">
    <mc:Choice Requires="x14">
      <controls>
        <mc:AlternateContent xmlns:mc="http://schemas.openxmlformats.org/markup-compatibility/2006">
          <mc:Choice Requires="x14">
            <control shapeId="10256" r:id="rId5" name="Check Box 16">
              <controlPr locked="0" defaultSize="0" autoFill="0" autoLine="0" autoPict="0" altText="Fall Rolling Admission">
                <anchor moveWithCells="1">
                  <from>
                    <xdr:col>5</xdr:col>
                    <xdr:colOff>449580</xdr:colOff>
                    <xdr:row>64</xdr:row>
                    <xdr:rowOff>342900</xdr:rowOff>
                  </from>
                  <to>
                    <xdr:col>6</xdr:col>
                    <xdr:colOff>373380</xdr:colOff>
                    <xdr:row>66</xdr:row>
                    <xdr:rowOff>83820</xdr:rowOff>
                  </to>
                </anchor>
              </controlPr>
            </control>
          </mc:Choice>
        </mc:AlternateContent>
        <mc:AlternateContent xmlns:mc="http://schemas.openxmlformats.org/markup-compatibility/2006">
          <mc:Choice Requires="x14">
            <control shapeId="10257" r:id="rId6" name="Check Box 17">
              <controlPr locked="0" defaultSize="0" autoFill="0" autoLine="0" autoPict="0" altText="Winter Rolling Admission">
                <anchor moveWithCells="1">
                  <from>
                    <xdr:col>5</xdr:col>
                    <xdr:colOff>434340</xdr:colOff>
                    <xdr:row>66</xdr:row>
                    <xdr:rowOff>114300</xdr:rowOff>
                  </from>
                  <to>
                    <xdr:col>6</xdr:col>
                    <xdr:colOff>350520</xdr:colOff>
                    <xdr:row>68</xdr:row>
                    <xdr:rowOff>83820</xdr:rowOff>
                  </to>
                </anchor>
              </controlPr>
            </control>
          </mc:Choice>
        </mc:AlternateContent>
        <mc:AlternateContent xmlns:mc="http://schemas.openxmlformats.org/markup-compatibility/2006">
          <mc:Choice Requires="x14">
            <control shapeId="10258" r:id="rId7" name="Check Box 18">
              <controlPr locked="0" defaultSize="0" autoFill="0" autoLine="0" autoPict="0" altText="Fall Rolling Admission">
                <anchor moveWithCells="1">
                  <from>
                    <xdr:col>5</xdr:col>
                    <xdr:colOff>434340</xdr:colOff>
                    <xdr:row>68</xdr:row>
                    <xdr:rowOff>106680</xdr:rowOff>
                  </from>
                  <to>
                    <xdr:col>6</xdr:col>
                    <xdr:colOff>350520</xdr:colOff>
                    <xdr:row>70</xdr:row>
                    <xdr:rowOff>76200</xdr:rowOff>
                  </to>
                </anchor>
              </controlPr>
            </control>
          </mc:Choice>
        </mc:AlternateContent>
        <mc:AlternateContent xmlns:mc="http://schemas.openxmlformats.org/markup-compatibility/2006">
          <mc:Choice Requires="x14">
            <control shapeId="10259" r:id="rId8" name="Check Box 19">
              <controlPr locked="0" defaultSize="0" autoFill="0" autoLine="0" autoPict="0" altText="Fall Rolling Admission">
                <anchor moveWithCells="1">
                  <from>
                    <xdr:col>5</xdr:col>
                    <xdr:colOff>434340</xdr:colOff>
                    <xdr:row>70</xdr:row>
                    <xdr:rowOff>121920</xdr:rowOff>
                  </from>
                  <to>
                    <xdr:col>6</xdr:col>
                    <xdr:colOff>350520</xdr:colOff>
                    <xdr:row>72</xdr:row>
                    <xdr:rowOff>106680</xdr:rowOff>
                  </to>
                </anchor>
              </controlPr>
            </control>
          </mc:Choice>
        </mc:AlternateContent>
        <mc:AlternateContent xmlns:mc="http://schemas.openxmlformats.org/markup-compatibility/2006">
          <mc:Choice Requires="x14">
            <control shapeId="10278" r:id="rId9" name="Check Box 38">
              <controlPr locked="0" defaultSize="0" autoFill="0" autoLine="0" autoPict="0">
                <anchor moveWithCells="1">
                  <from>
                    <xdr:col>0</xdr:col>
                    <xdr:colOff>579120</xdr:colOff>
                    <xdr:row>111</xdr:row>
                    <xdr:rowOff>114300</xdr:rowOff>
                  </from>
                  <to>
                    <xdr:col>4</xdr:col>
                    <xdr:colOff>144780</xdr:colOff>
                    <xdr:row>113</xdr:row>
                    <xdr:rowOff>83820</xdr:rowOff>
                  </to>
                </anchor>
              </controlPr>
            </control>
          </mc:Choice>
        </mc:AlternateContent>
        <mc:AlternateContent xmlns:mc="http://schemas.openxmlformats.org/markup-compatibility/2006">
          <mc:Choice Requires="x14">
            <control shapeId="10280" r:id="rId10" name="Check Box 40">
              <controlPr locked="0" defaultSize="0" autoFill="0" autoLine="0" autoPict="0">
                <anchor moveWithCells="1">
                  <from>
                    <xdr:col>4</xdr:col>
                    <xdr:colOff>579120</xdr:colOff>
                    <xdr:row>111</xdr:row>
                    <xdr:rowOff>121920</xdr:rowOff>
                  </from>
                  <to>
                    <xdr:col>6</xdr:col>
                    <xdr:colOff>693420</xdr:colOff>
                    <xdr:row>113</xdr:row>
                    <xdr:rowOff>106680</xdr:rowOff>
                  </to>
                </anchor>
              </controlPr>
            </control>
          </mc:Choice>
        </mc:AlternateContent>
        <mc:AlternateContent xmlns:mc="http://schemas.openxmlformats.org/markup-compatibility/2006">
          <mc:Choice Requires="x14">
            <control shapeId="10282" r:id="rId11" name="Check Box 42">
              <controlPr locked="0" defaultSize="0" autoFill="0" autoLine="0" autoPict="0">
                <anchor moveWithCells="1">
                  <from>
                    <xdr:col>0</xdr:col>
                    <xdr:colOff>571500</xdr:colOff>
                    <xdr:row>113</xdr:row>
                    <xdr:rowOff>106680</xdr:rowOff>
                  </from>
                  <to>
                    <xdr:col>4</xdr:col>
                    <xdr:colOff>670560</xdr:colOff>
                    <xdr:row>115</xdr:row>
                    <xdr:rowOff>83820</xdr:rowOff>
                  </to>
                </anchor>
              </controlPr>
            </control>
          </mc:Choice>
        </mc:AlternateContent>
        <mc:AlternateContent xmlns:mc="http://schemas.openxmlformats.org/markup-compatibility/2006">
          <mc:Choice Requires="x14">
            <control shapeId="10302" r:id="rId12" name="Check Box 62">
              <controlPr locked="0" defaultSize="0" autoFill="0" autoLine="0" autoPict="0">
                <anchor moveWithCells="1">
                  <from>
                    <xdr:col>0</xdr:col>
                    <xdr:colOff>449580</xdr:colOff>
                    <xdr:row>21</xdr:row>
                    <xdr:rowOff>190500</xdr:rowOff>
                  </from>
                  <to>
                    <xdr:col>2</xdr:col>
                    <xdr:colOff>0</xdr:colOff>
                    <xdr:row>23</xdr:row>
                    <xdr:rowOff>167640</xdr:rowOff>
                  </to>
                </anchor>
              </controlPr>
            </control>
          </mc:Choice>
        </mc:AlternateContent>
        <mc:AlternateContent xmlns:mc="http://schemas.openxmlformats.org/markup-compatibility/2006">
          <mc:Choice Requires="x14">
            <control shapeId="10303" r:id="rId13" name="Check Box 63">
              <controlPr locked="0" defaultSize="0" autoFill="0" autoLine="0" autoPict="0">
                <anchor moveWithCells="1">
                  <from>
                    <xdr:col>0</xdr:col>
                    <xdr:colOff>457200</xdr:colOff>
                    <xdr:row>24</xdr:row>
                    <xdr:rowOff>38100</xdr:rowOff>
                  </from>
                  <to>
                    <xdr:col>2</xdr:col>
                    <xdr:colOff>0</xdr:colOff>
                    <xdr:row>26</xdr:row>
                    <xdr:rowOff>7620</xdr:rowOff>
                  </to>
                </anchor>
              </controlPr>
            </control>
          </mc:Choice>
        </mc:AlternateContent>
        <mc:AlternateContent xmlns:mc="http://schemas.openxmlformats.org/markup-compatibility/2006">
          <mc:Choice Requires="x14">
            <control shapeId="10304" r:id="rId14" name="Check Box 64">
              <controlPr locked="0" defaultSize="0" autoFill="0" autoLine="0" autoPict="0">
                <anchor moveWithCells="1">
                  <from>
                    <xdr:col>2</xdr:col>
                    <xdr:colOff>762000</xdr:colOff>
                    <xdr:row>21</xdr:row>
                    <xdr:rowOff>182880</xdr:rowOff>
                  </from>
                  <to>
                    <xdr:col>4</xdr:col>
                    <xdr:colOff>525780</xdr:colOff>
                    <xdr:row>23</xdr:row>
                    <xdr:rowOff>152400</xdr:rowOff>
                  </to>
                </anchor>
              </controlPr>
            </control>
          </mc:Choice>
        </mc:AlternateContent>
        <mc:AlternateContent xmlns:mc="http://schemas.openxmlformats.org/markup-compatibility/2006">
          <mc:Choice Requires="x14">
            <control shapeId="10305" r:id="rId15" name="Check Box 65">
              <controlPr locked="0" defaultSize="0" autoFill="0" autoLine="0" autoPict="0">
                <anchor moveWithCells="1">
                  <from>
                    <xdr:col>2</xdr:col>
                    <xdr:colOff>746760</xdr:colOff>
                    <xdr:row>24</xdr:row>
                    <xdr:rowOff>68580</xdr:rowOff>
                  </from>
                  <to>
                    <xdr:col>4</xdr:col>
                    <xdr:colOff>525780</xdr:colOff>
                    <xdr:row>26</xdr:row>
                    <xdr:rowOff>38100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400-000003000000}">
          <x14:formula1>
            <xm:f>validations!$P$1:$P$2</xm:f>
          </x14:formula1>
          <xm:sqref>E125 F34 D89 D94 E120</xm:sqref>
        </x14:dataValidation>
        <x14:dataValidation type="list" allowBlank="1" showInputMessage="1" showErrorMessage="1" xr:uid="{00000000-0002-0000-0400-000004000000}">
          <x14:formula1>
            <xm:f>validations!$A$1:$A$2</xm:f>
          </x14:formula1>
          <xm:sqref>E77 G31 G7 E5 F128</xm:sqref>
        </x14:dataValidation>
        <x14:dataValidation type="list" allowBlank="1" showInputMessage="1" showErrorMessage="1" xr:uid="{00000000-0002-0000-0400-000005000000}">
          <x14:formula1>
            <xm:f>validations!$Q$1:$Q$5</xm:f>
          </x14:formula1>
          <xm:sqref>F41:F46</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D51"/>
  <sheetViews>
    <sheetView showGridLines="0" showRuler="0" topLeftCell="A25" zoomScaleNormal="100" zoomScalePageLayoutView="110" workbookViewId="0">
      <selection activeCell="C46" sqref="C46"/>
    </sheetView>
  </sheetViews>
  <sheetFormatPr defaultColWidth="11" defaultRowHeight="15.6"/>
  <cols>
    <col min="1" max="1" width="18.8984375" style="4" customWidth="1"/>
    <col min="2" max="2" width="24.69921875" style="4" customWidth="1"/>
    <col min="3" max="3" width="22.3984375" style="4" customWidth="1"/>
    <col min="4" max="4" width="45.09765625" style="4" customWidth="1"/>
    <col min="5" max="16384" width="11" style="4"/>
  </cols>
  <sheetData>
    <row r="1" spans="1:4" ht="17.399999999999999">
      <c r="A1" s="243" t="s">
        <v>889</v>
      </c>
      <c r="B1" s="243"/>
      <c r="C1" s="243"/>
      <c r="D1" s="243"/>
    </row>
    <row r="3" spans="1:4" ht="17.399999999999999">
      <c r="A3" s="33" t="s">
        <v>890</v>
      </c>
    </row>
    <row r="5" spans="1:4">
      <c r="A5" s="173" t="s">
        <v>891</v>
      </c>
    </row>
    <row r="23" spans="1:4" ht="27" customHeight="1"/>
    <row r="25" spans="1:4" ht="27" customHeight="1"/>
    <row r="26" spans="1:4" ht="72" customHeight="1">
      <c r="C26" s="174" t="s">
        <v>892</v>
      </c>
      <c r="D26" s="17"/>
    </row>
    <row r="27" spans="1:4" ht="17.399999999999999">
      <c r="A27" s="33"/>
    </row>
    <row r="28" spans="1:4" ht="17.399999999999999">
      <c r="A28" s="33" t="s">
        <v>893</v>
      </c>
    </row>
    <row r="30" spans="1:4" ht="17.399999999999999">
      <c r="A30" s="33" t="s">
        <v>894</v>
      </c>
    </row>
    <row r="31" spans="1:4" ht="32.1" customHeight="1">
      <c r="A31" s="239" t="s">
        <v>895</v>
      </c>
      <c r="B31" s="239"/>
      <c r="C31" s="239"/>
      <c r="D31" s="239"/>
    </row>
    <row r="32" spans="1:4">
      <c r="A32" s="74"/>
      <c r="B32" s="74"/>
      <c r="C32" s="74"/>
      <c r="D32" s="74"/>
    </row>
    <row r="45" spans="4:4">
      <c r="D45" s="76" t="s">
        <v>896</v>
      </c>
    </row>
    <row r="46" spans="4:4" ht="114" customHeight="1">
      <c r="D46" s="6"/>
    </row>
    <row r="51" spans="1:4" ht="17.399999999999999">
      <c r="A51" s="243" t="s">
        <v>897</v>
      </c>
      <c r="B51" s="243"/>
      <c r="C51" s="243"/>
      <c r="D51" s="243"/>
    </row>
  </sheetData>
  <sheetProtection formatColumns="0" formatRows="0" selectLockedCells="1"/>
  <mergeCells count="3">
    <mergeCell ref="A1:D1"/>
    <mergeCell ref="A31:D31"/>
    <mergeCell ref="A51:D51"/>
  </mergeCells>
  <pageMargins left="0.7" right="0.7" top="0.75" bottom="0.75" header="0.3" footer="0.3"/>
  <pageSetup orientation="landscape" r:id="rId1"/>
  <headerFooter>
    <oddHeader xml:space="preserve">&amp;C 
</oddHeader>
    <oddFooter xml:space="preserve">&amp;C   </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1300" r:id="rId4" name="Check Box 36">
              <controlPr locked="0" defaultSize="0" autoFill="0" autoLine="0" autoPict="0">
                <anchor moveWithCells="1">
                  <from>
                    <xdr:col>0</xdr:col>
                    <xdr:colOff>236220</xdr:colOff>
                    <xdr:row>5</xdr:row>
                    <xdr:rowOff>121920</xdr:rowOff>
                  </from>
                  <to>
                    <xdr:col>1</xdr:col>
                    <xdr:colOff>830580</xdr:colOff>
                    <xdr:row>7</xdr:row>
                    <xdr:rowOff>106680</xdr:rowOff>
                  </to>
                </anchor>
              </controlPr>
            </control>
          </mc:Choice>
        </mc:AlternateContent>
        <mc:AlternateContent xmlns:mc="http://schemas.openxmlformats.org/markup-compatibility/2006">
          <mc:Choice Requires="x14">
            <control shapeId="11301" r:id="rId5" name="Check Box 37">
              <controlPr locked="0" defaultSize="0" autoFill="0" autoLine="0" autoPict="0">
                <anchor moveWithCells="1">
                  <from>
                    <xdr:col>0</xdr:col>
                    <xdr:colOff>243840</xdr:colOff>
                    <xdr:row>7</xdr:row>
                    <xdr:rowOff>83820</xdr:rowOff>
                  </from>
                  <to>
                    <xdr:col>2</xdr:col>
                    <xdr:colOff>922020</xdr:colOff>
                    <xdr:row>9</xdr:row>
                    <xdr:rowOff>167640</xdr:rowOff>
                  </to>
                </anchor>
              </controlPr>
            </control>
          </mc:Choice>
        </mc:AlternateContent>
        <mc:AlternateContent xmlns:mc="http://schemas.openxmlformats.org/markup-compatibility/2006">
          <mc:Choice Requires="x14">
            <control shapeId="11302" r:id="rId6" name="Check Box 38">
              <controlPr locked="0" defaultSize="0" autoFill="0" autoLine="0" autoPict="0">
                <anchor moveWithCells="1">
                  <from>
                    <xdr:col>0</xdr:col>
                    <xdr:colOff>236220</xdr:colOff>
                    <xdr:row>9</xdr:row>
                    <xdr:rowOff>182880</xdr:rowOff>
                  </from>
                  <to>
                    <xdr:col>1</xdr:col>
                    <xdr:colOff>1082040</xdr:colOff>
                    <xdr:row>11</xdr:row>
                    <xdr:rowOff>152400</xdr:rowOff>
                  </to>
                </anchor>
              </controlPr>
            </control>
          </mc:Choice>
        </mc:AlternateContent>
        <mc:AlternateContent xmlns:mc="http://schemas.openxmlformats.org/markup-compatibility/2006">
          <mc:Choice Requires="x14">
            <control shapeId="11303" r:id="rId7" name="Check Box 39">
              <controlPr locked="0" defaultSize="0" autoFill="0" autoLine="0" autoPict="0">
                <anchor moveWithCells="1">
                  <from>
                    <xdr:col>0</xdr:col>
                    <xdr:colOff>236220</xdr:colOff>
                    <xdr:row>11</xdr:row>
                    <xdr:rowOff>152400</xdr:rowOff>
                  </from>
                  <to>
                    <xdr:col>1</xdr:col>
                    <xdr:colOff>701040</xdr:colOff>
                    <xdr:row>13</xdr:row>
                    <xdr:rowOff>121920</xdr:rowOff>
                  </to>
                </anchor>
              </controlPr>
            </control>
          </mc:Choice>
        </mc:AlternateContent>
        <mc:AlternateContent xmlns:mc="http://schemas.openxmlformats.org/markup-compatibility/2006">
          <mc:Choice Requires="x14">
            <control shapeId="11304" r:id="rId8" name="Check Box 40">
              <controlPr locked="0" defaultSize="0" autoFill="0" autoLine="0" autoPict="0">
                <anchor moveWithCells="1">
                  <from>
                    <xdr:col>0</xdr:col>
                    <xdr:colOff>236220</xdr:colOff>
                    <xdr:row>13</xdr:row>
                    <xdr:rowOff>144780</xdr:rowOff>
                  </from>
                  <to>
                    <xdr:col>1</xdr:col>
                    <xdr:colOff>312420</xdr:colOff>
                    <xdr:row>15</xdr:row>
                    <xdr:rowOff>114300</xdr:rowOff>
                  </to>
                </anchor>
              </controlPr>
            </control>
          </mc:Choice>
        </mc:AlternateContent>
        <mc:AlternateContent xmlns:mc="http://schemas.openxmlformats.org/markup-compatibility/2006">
          <mc:Choice Requires="x14">
            <control shapeId="11305" r:id="rId9" name="Check Box 41">
              <controlPr locked="0" defaultSize="0" autoFill="0" autoLine="0" autoPict="0">
                <anchor moveWithCells="1">
                  <from>
                    <xdr:col>0</xdr:col>
                    <xdr:colOff>236220</xdr:colOff>
                    <xdr:row>15</xdr:row>
                    <xdr:rowOff>114300</xdr:rowOff>
                  </from>
                  <to>
                    <xdr:col>1</xdr:col>
                    <xdr:colOff>312420</xdr:colOff>
                    <xdr:row>17</xdr:row>
                    <xdr:rowOff>83820</xdr:rowOff>
                  </to>
                </anchor>
              </controlPr>
            </control>
          </mc:Choice>
        </mc:AlternateContent>
        <mc:AlternateContent xmlns:mc="http://schemas.openxmlformats.org/markup-compatibility/2006">
          <mc:Choice Requires="x14">
            <control shapeId="11306" r:id="rId10" name="Check Box 42">
              <controlPr locked="0" defaultSize="0" autoFill="0" autoLine="0" autoPict="0">
                <anchor moveWithCells="1">
                  <from>
                    <xdr:col>0</xdr:col>
                    <xdr:colOff>236220</xdr:colOff>
                    <xdr:row>17</xdr:row>
                    <xdr:rowOff>106680</xdr:rowOff>
                  </from>
                  <to>
                    <xdr:col>1</xdr:col>
                    <xdr:colOff>1363980</xdr:colOff>
                    <xdr:row>19</xdr:row>
                    <xdr:rowOff>76200</xdr:rowOff>
                  </to>
                </anchor>
              </controlPr>
            </control>
          </mc:Choice>
        </mc:AlternateContent>
        <mc:AlternateContent xmlns:mc="http://schemas.openxmlformats.org/markup-compatibility/2006">
          <mc:Choice Requires="x14">
            <control shapeId="11307" r:id="rId11" name="Check Box 43">
              <controlPr locked="0" defaultSize="0" autoFill="0" autoLine="0" autoPict="0">
                <anchor moveWithCells="1">
                  <from>
                    <xdr:col>0</xdr:col>
                    <xdr:colOff>236220</xdr:colOff>
                    <xdr:row>19</xdr:row>
                    <xdr:rowOff>144780</xdr:rowOff>
                  </from>
                  <to>
                    <xdr:col>1</xdr:col>
                    <xdr:colOff>1607820</xdr:colOff>
                    <xdr:row>21</xdr:row>
                    <xdr:rowOff>114300</xdr:rowOff>
                  </to>
                </anchor>
              </controlPr>
            </control>
          </mc:Choice>
        </mc:AlternateContent>
        <mc:AlternateContent xmlns:mc="http://schemas.openxmlformats.org/markup-compatibility/2006">
          <mc:Choice Requires="x14">
            <control shapeId="11308" r:id="rId12" name="Check Box 44">
              <controlPr locked="0" defaultSize="0" autoFill="0" autoLine="0" autoPict="0">
                <anchor moveWithCells="1">
                  <from>
                    <xdr:col>0</xdr:col>
                    <xdr:colOff>236220</xdr:colOff>
                    <xdr:row>21</xdr:row>
                    <xdr:rowOff>167640</xdr:rowOff>
                  </from>
                  <to>
                    <xdr:col>1</xdr:col>
                    <xdr:colOff>1295400</xdr:colOff>
                    <xdr:row>23</xdr:row>
                    <xdr:rowOff>0</xdr:rowOff>
                  </to>
                </anchor>
              </controlPr>
            </control>
          </mc:Choice>
        </mc:AlternateContent>
        <mc:AlternateContent xmlns:mc="http://schemas.openxmlformats.org/markup-compatibility/2006">
          <mc:Choice Requires="x14">
            <control shapeId="11309" r:id="rId13" name="Check Box 45">
              <controlPr locked="0" defaultSize="0" autoFill="0" autoLine="0" autoPict="0">
                <anchor moveWithCells="1">
                  <from>
                    <xdr:col>2</xdr:col>
                    <xdr:colOff>1684020</xdr:colOff>
                    <xdr:row>5</xdr:row>
                    <xdr:rowOff>121920</xdr:rowOff>
                  </from>
                  <to>
                    <xdr:col>3</xdr:col>
                    <xdr:colOff>1996440</xdr:colOff>
                    <xdr:row>7</xdr:row>
                    <xdr:rowOff>106680</xdr:rowOff>
                  </to>
                </anchor>
              </controlPr>
            </control>
          </mc:Choice>
        </mc:AlternateContent>
        <mc:AlternateContent xmlns:mc="http://schemas.openxmlformats.org/markup-compatibility/2006">
          <mc:Choice Requires="x14">
            <control shapeId="11310" r:id="rId14" name="Check Box 46">
              <controlPr locked="0" defaultSize="0" autoFill="0" autoLine="0" autoPict="0">
                <anchor moveWithCells="1">
                  <from>
                    <xdr:col>2</xdr:col>
                    <xdr:colOff>1676400</xdr:colOff>
                    <xdr:row>7</xdr:row>
                    <xdr:rowOff>167640</xdr:rowOff>
                  </from>
                  <to>
                    <xdr:col>3</xdr:col>
                    <xdr:colOff>1744980</xdr:colOff>
                    <xdr:row>9</xdr:row>
                    <xdr:rowOff>144780</xdr:rowOff>
                  </to>
                </anchor>
              </controlPr>
            </control>
          </mc:Choice>
        </mc:AlternateContent>
        <mc:AlternateContent xmlns:mc="http://schemas.openxmlformats.org/markup-compatibility/2006">
          <mc:Choice Requires="x14">
            <control shapeId="11311" r:id="rId15" name="Check Box 47">
              <controlPr locked="0" defaultSize="0" autoFill="0" autoLine="0" autoPict="0">
                <anchor moveWithCells="1">
                  <from>
                    <xdr:col>2</xdr:col>
                    <xdr:colOff>1706880</xdr:colOff>
                    <xdr:row>9</xdr:row>
                    <xdr:rowOff>167640</xdr:rowOff>
                  </from>
                  <to>
                    <xdr:col>3</xdr:col>
                    <xdr:colOff>1516380</xdr:colOff>
                    <xdr:row>11</xdr:row>
                    <xdr:rowOff>144780</xdr:rowOff>
                  </to>
                </anchor>
              </controlPr>
            </control>
          </mc:Choice>
        </mc:AlternateContent>
        <mc:AlternateContent xmlns:mc="http://schemas.openxmlformats.org/markup-compatibility/2006">
          <mc:Choice Requires="x14">
            <control shapeId="11312" r:id="rId16" name="Check Box 48">
              <controlPr locked="0" defaultSize="0" autoFill="0" autoLine="0" autoPict="0">
                <anchor moveWithCells="1">
                  <from>
                    <xdr:col>2</xdr:col>
                    <xdr:colOff>1706880</xdr:colOff>
                    <xdr:row>11</xdr:row>
                    <xdr:rowOff>152400</xdr:rowOff>
                  </from>
                  <to>
                    <xdr:col>3</xdr:col>
                    <xdr:colOff>2705100</xdr:colOff>
                    <xdr:row>13</xdr:row>
                    <xdr:rowOff>121920</xdr:rowOff>
                  </to>
                </anchor>
              </controlPr>
            </control>
          </mc:Choice>
        </mc:AlternateContent>
        <mc:AlternateContent xmlns:mc="http://schemas.openxmlformats.org/markup-compatibility/2006">
          <mc:Choice Requires="x14">
            <control shapeId="11313" r:id="rId17" name="Check Box 49">
              <controlPr locked="0" defaultSize="0" autoFill="0" autoLine="0" autoPict="0">
                <anchor moveWithCells="1">
                  <from>
                    <xdr:col>2</xdr:col>
                    <xdr:colOff>1706880</xdr:colOff>
                    <xdr:row>13</xdr:row>
                    <xdr:rowOff>144780</xdr:rowOff>
                  </from>
                  <to>
                    <xdr:col>3</xdr:col>
                    <xdr:colOff>2552700</xdr:colOff>
                    <xdr:row>15</xdr:row>
                    <xdr:rowOff>114300</xdr:rowOff>
                  </to>
                </anchor>
              </controlPr>
            </control>
          </mc:Choice>
        </mc:AlternateContent>
        <mc:AlternateContent xmlns:mc="http://schemas.openxmlformats.org/markup-compatibility/2006">
          <mc:Choice Requires="x14">
            <control shapeId="11314" r:id="rId18" name="Check Box 50">
              <controlPr locked="0" defaultSize="0" autoFill="0" autoLine="0" autoPict="0">
                <anchor moveWithCells="1">
                  <from>
                    <xdr:col>2</xdr:col>
                    <xdr:colOff>1706880</xdr:colOff>
                    <xdr:row>15</xdr:row>
                    <xdr:rowOff>121920</xdr:rowOff>
                  </from>
                  <to>
                    <xdr:col>3</xdr:col>
                    <xdr:colOff>1516380</xdr:colOff>
                    <xdr:row>17</xdr:row>
                    <xdr:rowOff>106680</xdr:rowOff>
                  </to>
                </anchor>
              </controlPr>
            </control>
          </mc:Choice>
        </mc:AlternateContent>
        <mc:AlternateContent xmlns:mc="http://schemas.openxmlformats.org/markup-compatibility/2006">
          <mc:Choice Requires="x14">
            <control shapeId="11315" r:id="rId19" name="Check Box 51">
              <controlPr locked="0" defaultSize="0" autoFill="0" autoLine="0" autoPict="0">
                <anchor moveWithCells="1">
                  <from>
                    <xdr:col>2</xdr:col>
                    <xdr:colOff>1706880</xdr:colOff>
                    <xdr:row>17</xdr:row>
                    <xdr:rowOff>144780</xdr:rowOff>
                  </from>
                  <to>
                    <xdr:col>3</xdr:col>
                    <xdr:colOff>2766060</xdr:colOff>
                    <xdr:row>19</xdr:row>
                    <xdr:rowOff>114300</xdr:rowOff>
                  </to>
                </anchor>
              </controlPr>
            </control>
          </mc:Choice>
        </mc:AlternateContent>
        <mc:AlternateContent xmlns:mc="http://schemas.openxmlformats.org/markup-compatibility/2006">
          <mc:Choice Requires="x14">
            <control shapeId="11316" r:id="rId20" name="Check Box 52">
              <controlPr locked="0" defaultSize="0" autoFill="0" autoLine="0" autoPict="0">
                <anchor moveWithCells="1">
                  <from>
                    <xdr:col>2</xdr:col>
                    <xdr:colOff>1706880</xdr:colOff>
                    <xdr:row>19</xdr:row>
                    <xdr:rowOff>152400</xdr:rowOff>
                  </from>
                  <to>
                    <xdr:col>3</xdr:col>
                    <xdr:colOff>2552700</xdr:colOff>
                    <xdr:row>21</xdr:row>
                    <xdr:rowOff>121920</xdr:rowOff>
                  </to>
                </anchor>
              </controlPr>
            </control>
          </mc:Choice>
        </mc:AlternateContent>
        <mc:AlternateContent xmlns:mc="http://schemas.openxmlformats.org/markup-compatibility/2006">
          <mc:Choice Requires="x14">
            <control shapeId="11317" r:id="rId21" name="Check Box 53">
              <controlPr locked="0" defaultSize="0" autoFill="0" autoLine="0" autoPict="0">
                <anchor moveWithCells="1">
                  <from>
                    <xdr:col>2</xdr:col>
                    <xdr:colOff>1706880</xdr:colOff>
                    <xdr:row>21</xdr:row>
                    <xdr:rowOff>167640</xdr:rowOff>
                  </from>
                  <to>
                    <xdr:col>3</xdr:col>
                    <xdr:colOff>1516380</xdr:colOff>
                    <xdr:row>23</xdr:row>
                    <xdr:rowOff>0</xdr:rowOff>
                  </to>
                </anchor>
              </controlPr>
            </control>
          </mc:Choice>
        </mc:AlternateContent>
        <mc:AlternateContent xmlns:mc="http://schemas.openxmlformats.org/markup-compatibility/2006">
          <mc:Choice Requires="x14">
            <control shapeId="11318" r:id="rId22" name="Check Box 54">
              <controlPr locked="0" defaultSize="0" autoFill="0" autoLine="0" autoPict="0">
                <anchor moveWithCells="1">
                  <from>
                    <xdr:col>2</xdr:col>
                    <xdr:colOff>1684020</xdr:colOff>
                    <xdr:row>23</xdr:row>
                    <xdr:rowOff>68580</xdr:rowOff>
                  </from>
                  <to>
                    <xdr:col>3</xdr:col>
                    <xdr:colOff>1493520</xdr:colOff>
                    <xdr:row>24</xdr:row>
                    <xdr:rowOff>243840</xdr:rowOff>
                  </to>
                </anchor>
              </controlPr>
            </control>
          </mc:Choice>
        </mc:AlternateContent>
        <mc:AlternateContent xmlns:mc="http://schemas.openxmlformats.org/markup-compatibility/2006">
          <mc:Choice Requires="x14">
            <control shapeId="11319" r:id="rId23" name="Check Box 55">
              <controlPr locked="0" defaultSize="0" autoFill="0" autoLine="0" autoPict="0">
                <anchor moveWithCells="1">
                  <from>
                    <xdr:col>0</xdr:col>
                    <xdr:colOff>167640</xdr:colOff>
                    <xdr:row>31</xdr:row>
                    <xdr:rowOff>114300</xdr:rowOff>
                  </from>
                  <to>
                    <xdr:col>1</xdr:col>
                    <xdr:colOff>259080</xdr:colOff>
                    <xdr:row>33</xdr:row>
                    <xdr:rowOff>83820</xdr:rowOff>
                  </to>
                </anchor>
              </controlPr>
            </control>
          </mc:Choice>
        </mc:AlternateContent>
        <mc:AlternateContent xmlns:mc="http://schemas.openxmlformats.org/markup-compatibility/2006">
          <mc:Choice Requires="x14">
            <control shapeId="11320" r:id="rId24" name="Check Box 56">
              <controlPr locked="0" defaultSize="0" autoFill="0" autoLine="0" autoPict="0">
                <anchor moveWithCells="1">
                  <from>
                    <xdr:col>0</xdr:col>
                    <xdr:colOff>182880</xdr:colOff>
                    <xdr:row>33</xdr:row>
                    <xdr:rowOff>114300</xdr:rowOff>
                  </from>
                  <to>
                    <xdr:col>1</xdr:col>
                    <xdr:colOff>266700</xdr:colOff>
                    <xdr:row>35</xdr:row>
                    <xdr:rowOff>83820</xdr:rowOff>
                  </to>
                </anchor>
              </controlPr>
            </control>
          </mc:Choice>
        </mc:AlternateContent>
        <mc:AlternateContent xmlns:mc="http://schemas.openxmlformats.org/markup-compatibility/2006">
          <mc:Choice Requires="x14">
            <control shapeId="11321" r:id="rId25" name="Check Box 57">
              <controlPr locked="0" defaultSize="0" autoFill="0" autoLine="0" autoPict="0">
                <anchor moveWithCells="1">
                  <from>
                    <xdr:col>0</xdr:col>
                    <xdr:colOff>182880</xdr:colOff>
                    <xdr:row>35</xdr:row>
                    <xdr:rowOff>121920</xdr:rowOff>
                  </from>
                  <to>
                    <xdr:col>1</xdr:col>
                    <xdr:colOff>998220</xdr:colOff>
                    <xdr:row>37</xdr:row>
                    <xdr:rowOff>106680</xdr:rowOff>
                  </to>
                </anchor>
              </controlPr>
            </control>
          </mc:Choice>
        </mc:AlternateContent>
        <mc:AlternateContent xmlns:mc="http://schemas.openxmlformats.org/markup-compatibility/2006">
          <mc:Choice Requires="x14">
            <control shapeId="11322" r:id="rId26" name="Check Box 58">
              <controlPr locked="0" defaultSize="0" autoFill="0" autoLine="0" autoPict="0">
                <anchor moveWithCells="1">
                  <from>
                    <xdr:col>0</xdr:col>
                    <xdr:colOff>182880</xdr:colOff>
                    <xdr:row>37</xdr:row>
                    <xdr:rowOff>144780</xdr:rowOff>
                  </from>
                  <to>
                    <xdr:col>1</xdr:col>
                    <xdr:colOff>266700</xdr:colOff>
                    <xdr:row>39</xdr:row>
                    <xdr:rowOff>114300</xdr:rowOff>
                  </to>
                </anchor>
              </controlPr>
            </control>
          </mc:Choice>
        </mc:AlternateContent>
        <mc:AlternateContent xmlns:mc="http://schemas.openxmlformats.org/markup-compatibility/2006">
          <mc:Choice Requires="x14">
            <control shapeId="11323" r:id="rId27" name="Check Box 59">
              <controlPr locked="0" defaultSize="0" autoFill="0" autoLine="0" autoPict="0">
                <anchor moveWithCells="1">
                  <from>
                    <xdr:col>0</xdr:col>
                    <xdr:colOff>182880</xdr:colOff>
                    <xdr:row>39</xdr:row>
                    <xdr:rowOff>114300</xdr:rowOff>
                  </from>
                  <to>
                    <xdr:col>1</xdr:col>
                    <xdr:colOff>266700</xdr:colOff>
                    <xdr:row>41</xdr:row>
                    <xdr:rowOff>83820</xdr:rowOff>
                  </to>
                </anchor>
              </controlPr>
            </control>
          </mc:Choice>
        </mc:AlternateContent>
        <mc:AlternateContent xmlns:mc="http://schemas.openxmlformats.org/markup-compatibility/2006">
          <mc:Choice Requires="x14">
            <control shapeId="11324" r:id="rId28" name="Check Box 60">
              <controlPr locked="0" defaultSize="0" autoFill="0" autoLine="0" autoPict="0">
                <anchor moveWithCells="1">
                  <from>
                    <xdr:col>2</xdr:col>
                    <xdr:colOff>144780</xdr:colOff>
                    <xdr:row>37</xdr:row>
                    <xdr:rowOff>121920</xdr:rowOff>
                  </from>
                  <to>
                    <xdr:col>2</xdr:col>
                    <xdr:colOff>1661160</xdr:colOff>
                    <xdr:row>39</xdr:row>
                    <xdr:rowOff>106680</xdr:rowOff>
                  </to>
                </anchor>
              </controlPr>
            </control>
          </mc:Choice>
        </mc:AlternateContent>
        <mc:AlternateContent xmlns:mc="http://schemas.openxmlformats.org/markup-compatibility/2006">
          <mc:Choice Requires="x14">
            <control shapeId="11325" r:id="rId29" name="Check Box 61">
              <controlPr locked="0" defaultSize="0" autoFill="0" autoLine="0" autoPict="0">
                <anchor moveWithCells="1">
                  <from>
                    <xdr:col>0</xdr:col>
                    <xdr:colOff>182880</xdr:colOff>
                    <xdr:row>41</xdr:row>
                    <xdr:rowOff>114300</xdr:rowOff>
                  </from>
                  <to>
                    <xdr:col>1</xdr:col>
                    <xdr:colOff>266700</xdr:colOff>
                    <xdr:row>43</xdr:row>
                    <xdr:rowOff>83820</xdr:rowOff>
                  </to>
                </anchor>
              </controlPr>
            </control>
          </mc:Choice>
        </mc:AlternateContent>
        <mc:AlternateContent xmlns:mc="http://schemas.openxmlformats.org/markup-compatibility/2006">
          <mc:Choice Requires="x14">
            <control shapeId="11326" r:id="rId30" name="Check Box 62">
              <controlPr locked="0" defaultSize="0" autoFill="0" autoLine="0" autoPict="0">
                <anchor moveWithCells="1">
                  <from>
                    <xdr:col>2</xdr:col>
                    <xdr:colOff>152400</xdr:colOff>
                    <xdr:row>31</xdr:row>
                    <xdr:rowOff>114300</xdr:rowOff>
                  </from>
                  <to>
                    <xdr:col>3</xdr:col>
                    <xdr:colOff>342900</xdr:colOff>
                    <xdr:row>33</xdr:row>
                    <xdr:rowOff>83820</xdr:rowOff>
                  </to>
                </anchor>
              </controlPr>
            </control>
          </mc:Choice>
        </mc:AlternateContent>
        <mc:AlternateContent xmlns:mc="http://schemas.openxmlformats.org/markup-compatibility/2006">
          <mc:Choice Requires="x14">
            <control shapeId="11327" r:id="rId31" name="Check Box 63">
              <controlPr locked="0" defaultSize="0" autoFill="0" autoLine="0" autoPict="0">
                <anchor moveWithCells="1">
                  <from>
                    <xdr:col>2</xdr:col>
                    <xdr:colOff>144780</xdr:colOff>
                    <xdr:row>33</xdr:row>
                    <xdr:rowOff>121920</xdr:rowOff>
                  </from>
                  <to>
                    <xdr:col>2</xdr:col>
                    <xdr:colOff>1661160</xdr:colOff>
                    <xdr:row>35</xdr:row>
                    <xdr:rowOff>106680</xdr:rowOff>
                  </to>
                </anchor>
              </controlPr>
            </control>
          </mc:Choice>
        </mc:AlternateContent>
        <mc:AlternateContent xmlns:mc="http://schemas.openxmlformats.org/markup-compatibility/2006">
          <mc:Choice Requires="x14">
            <control shapeId="11328" r:id="rId32" name="Check Box 64">
              <controlPr locked="0" defaultSize="0" autoFill="0" autoLine="0" autoPict="0">
                <anchor moveWithCells="1">
                  <from>
                    <xdr:col>2</xdr:col>
                    <xdr:colOff>144780</xdr:colOff>
                    <xdr:row>35</xdr:row>
                    <xdr:rowOff>121920</xdr:rowOff>
                  </from>
                  <to>
                    <xdr:col>2</xdr:col>
                    <xdr:colOff>1661160</xdr:colOff>
                    <xdr:row>37</xdr:row>
                    <xdr:rowOff>106680</xdr:rowOff>
                  </to>
                </anchor>
              </controlPr>
            </control>
          </mc:Choice>
        </mc:AlternateContent>
        <mc:AlternateContent xmlns:mc="http://schemas.openxmlformats.org/markup-compatibility/2006">
          <mc:Choice Requires="x14">
            <control shapeId="11329" r:id="rId33" name="Check Box 65">
              <controlPr locked="0" defaultSize="0" autoFill="0" autoLine="0" autoPict="0">
                <anchor moveWithCells="1">
                  <from>
                    <xdr:col>2</xdr:col>
                    <xdr:colOff>144780</xdr:colOff>
                    <xdr:row>39</xdr:row>
                    <xdr:rowOff>121920</xdr:rowOff>
                  </from>
                  <to>
                    <xdr:col>3</xdr:col>
                    <xdr:colOff>1036320</xdr:colOff>
                    <xdr:row>41</xdr:row>
                    <xdr:rowOff>106680</xdr:rowOff>
                  </to>
                </anchor>
              </controlPr>
            </control>
          </mc:Choice>
        </mc:AlternateContent>
        <mc:AlternateContent xmlns:mc="http://schemas.openxmlformats.org/markup-compatibility/2006">
          <mc:Choice Requires="x14">
            <control shapeId="11330" r:id="rId34" name="Check Box 66">
              <controlPr locked="0" defaultSize="0" autoFill="0" autoLine="0" autoPict="0">
                <anchor moveWithCells="1">
                  <from>
                    <xdr:col>2</xdr:col>
                    <xdr:colOff>144780</xdr:colOff>
                    <xdr:row>41</xdr:row>
                    <xdr:rowOff>121920</xdr:rowOff>
                  </from>
                  <to>
                    <xdr:col>2</xdr:col>
                    <xdr:colOff>1661160</xdr:colOff>
                    <xdr:row>43</xdr:row>
                    <xdr:rowOff>106680</xdr:rowOff>
                  </to>
                </anchor>
              </controlPr>
            </control>
          </mc:Choice>
        </mc:AlternateContent>
        <mc:AlternateContent xmlns:mc="http://schemas.openxmlformats.org/markup-compatibility/2006">
          <mc:Choice Requires="x14">
            <control shapeId="11331" r:id="rId35" name="Check Box 67">
              <controlPr locked="0" defaultSize="0" autoFill="0" autoLine="0" autoPict="0">
                <anchor moveWithCells="1">
                  <from>
                    <xdr:col>2</xdr:col>
                    <xdr:colOff>144780</xdr:colOff>
                    <xdr:row>43</xdr:row>
                    <xdr:rowOff>114300</xdr:rowOff>
                  </from>
                  <to>
                    <xdr:col>2</xdr:col>
                    <xdr:colOff>1661160</xdr:colOff>
                    <xdr:row>45</xdr:row>
                    <xdr:rowOff>83820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84"/>
  <sheetViews>
    <sheetView showGridLines="0" showRuler="0" view="pageLayout" zoomScaleNormal="100" workbookViewId="0">
      <selection activeCell="A19" sqref="A19"/>
    </sheetView>
  </sheetViews>
  <sheetFormatPr defaultColWidth="11" defaultRowHeight="15.6"/>
  <cols>
    <col min="1" max="1" width="53" style="4" customWidth="1"/>
    <col min="2" max="2" width="21.8984375" style="4" customWidth="1"/>
    <col min="3" max="3" width="21.3984375" style="4" customWidth="1"/>
    <col min="4" max="4" width="11" style="4"/>
    <col min="5" max="5" width="38.3984375" style="4" customWidth="1"/>
    <col min="6" max="6" width="10.8984375" style="4" customWidth="1"/>
    <col min="7" max="7" width="31" style="4" customWidth="1"/>
    <col min="8" max="8" width="21" style="4" customWidth="1"/>
    <col min="9" max="9" width="10.8984375" style="4" customWidth="1"/>
    <col min="10" max="10" width="19" style="4" customWidth="1"/>
    <col min="11" max="18" width="10.8984375" style="4" customWidth="1"/>
    <col min="19" max="16384" width="11" style="4"/>
  </cols>
  <sheetData>
    <row r="1" spans="1:5" ht="17.399999999999999">
      <c r="A1" s="294" t="s">
        <v>898</v>
      </c>
      <c r="B1" s="294"/>
      <c r="C1" s="294"/>
      <c r="D1" s="294"/>
      <c r="E1" s="33"/>
    </row>
    <row r="3" spans="1:5" ht="17.399999999999999">
      <c r="A3" s="33" t="s">
        <v>899</v>
      </c>
    </row>
    <row r="5" spans="1:5">
      <c r="A5" s="239" t="s">
        <v>900</v>
      </c>
      <c r="B5" s="239"/>
      <c r="C5" s="239"/>
      <c r="D5" s="239"/>
    </row>
    <row r="6" spans="1:5">
      <c r="A6" s="239"/>
      <c r="B6" s="239"/>
      <c r="C6" s="239"/>
      <c r="D6" s="239"/>
    </row>
    <row r="8" spans="1:5" ht="31.2">
      <c r="B8" s="84" t="s">
        <v>901</v>
      </c>
      <c r="C8" s="112" t="s">
        <v>902</v>
      </c>
    </row>
    <row r="9" spans="1:5" ht="33.75" customHeight="1">
      <c r="A9" s="172" t="s">
        <v>903</v>
      </c>
      <c r="B9" s="49">
        <v>8.9999999999999993E-3</v>
      </c>
      <c r="C9" s="49">
        <v>6.0000000000000001E-3</v>
      </c>
    </row>
    <row r="10" spans="1:5" ht="33.75" customHeight="1">
      <c r="A10" s="171" t="s">
        <v>904</v>
      </c>
      <c r="B10" s="49">
        <v>3.0000000000000001E-3</v>
      </c>
      <c r="C10" s="49">
        <v>3.0000000000000001E-3</v>
      </c>
    </row>
    <row r="11" spans="1:5" ht="33.75" customHeight="1">
      <c r="A11" s="171" t="s">
        <v>905</v>
      </c>
      <c r="B11" s="49">
        <v>2.4E-2</v>
      </c>
      <c r="C11" s="49">
        <v>1.4E-2</v>
      </c>
    </row>
    <row r="12" spans="1:5" ht="33.75" customHeight="1">
      <c r="A12" s="172" t="s">
        <v>906</v>
      </c>
      <c r="B12" s="49">
        <v>0.19</v>
      </c>
      <c r="C12" s="49">
        <v>0.03</v>
      </c>
    </row>
    <row r="13" spans="1:5" ht="33.75" customHeight="1">
      <c r="A13" s="171" t="s">
        <v>907</v>
      </c>
      <c r="B13" s="49">
        <v>0.81</v>
      </c>
      <c r="C13" s="49">
        <v>0.97</v>
      </c>
    </row>
    <row r="14" spans="1:5" ht="33.75" customHeight="1">
      <c r="A14" s="171" t="s">
        <v>908</v>
      </c>
      <c r="B14" s="49">
        <v>0</v>
      </c>
      <c r="C14" s="49">
        <v>0.21</v>
      </c>
    </row>
    <row r="15" spans="1:5" ht="33.75" customHeight="1">
      <c r="A15" s="171" t="s">
        <v>909</v>
      </c>
      <c r="B15" s="13">
        <v>19</v>
      </c>
      <c r="C15" s="13">
        <v>23</v>
      </c>
    </row>
    <row r="16" spans="1:5" ht="33.75" customHeight="1">
      <c r="A16" s="171" t="s">
        <v>910</v>
      </c>
      <c r="B16" s="13">
        <v>19</v>
      </c>
      <c r="C16" s="13">
        <v>23</v>
      </c>
    </row>
    <row r="24" spans="1:1" ht="17.399999999999999">
      <c r="A24" s="33" t="s">
        <v>911</v>
      </c>
    </row>
    <row r="25" spans="1:1">
      <c r="A25" s="4" t="s">
        <v>912</v>
      </c>
    </row>
    <row r="41" spans="1:1" ht="17.399999999999999">
      <c r="A41" s="33" t="s">
        <v>913</v>
      </c>
    </row>
    <row r="43" spans="1:1">
      <c r="A43" s="4" t="s">
        <v>914</v>
      </c>
    </row>
    <row r="45" spans="1:1">
      <c r="A45" s="76" t="s">
        <v>915</v>
      </c>
    </row>
    <row r="46" spans="1:1">
      <c r="A46" s="6"/>
    </row>
    <row r="48" spans="1:1">
      <c r="A48" s="4" t="s">
        <v>916</v>
      </c>
    </row>
    <row r="50" spans="1:1">
      <c r="A50" s="76" t="s">
        <v>915</v>
      </c>
    </row>
    <row r="51" spans="1:1">
      <c r="A51" s="6"/>
    </row>
    <row r="53" spans="1:1">
      <c r="A53" s="4" t="s">
        <v>917</v>
      </c>
    </row>
    <row r="55" spans="1:1">
      <c r="A55" s="76" t="s">
        <v>915</v>
      </c>
    </row>
    <row r="56" spans="1:1">
      <c r="A56" s="6"/>
    </row>
    <row r="57" spans="1:1" ht="17.399999999999999">
      <c r="A57" s="33" t="s">
        <v>918</v>
      </c>
    </row>
    <row r="58" spans="1:1">
      <c r="A58" s="4" t="s">
        <v>919</v>
      </c>
    </row>
    <row r="74" spans="1:1">
      <c r="A74" s="4" t="s">
        <v>920</v>
      </c>
    </row>
    <row r="75" spans="1:1" ht="48.3" customHeight="1">
      <c r="A75" s="6"/>
    </row>
    <row r="84" spans="1:4" ht="17.399999999999999">
      <c r="A84" s="294" t="s">
        <v>921</v>
      </c>
      <c r="B84" s="294"/>
      <c r="C84" s="294"/>
      <c r="D84" s="294"/>
    </row>
  </sheetData>
  <sheetProtection formatColumns="0" formatRows="0" selectLockedCells="1"/>
  <mergeCells count="3">
    <mergeCell ref="A1:D1"/>
    <mergeCell ref="A5:D6"/>
    <mergeCell ref="A84:D84"/>
  </mergeCells>
  <conditionalFormatting sqref="B9:C14">
    <cfRule type="cellIs" dxfId="0" priority="1" operator="greaterThan">
      <formula>1</formula>
    </cfRule>
  </conditionalFormatting>
  <dataValidations count="2">
    <dataValidation type="decimal" allowBlank="1" showInputMessage="1" showErrorMessage="1" sqref="B9:C14" xr:uid="{00000000-0002-0000-0600-000000000000}">
      <formula1>0</formula1>
      <formula2>100</formula2>
    </dataValidation>
    <dataValidation type="whole" allowBlank="1" showInputMessage="1" showErrorMessage="1" sqref="B15:C16" xr:uid="{00000000-0002-0000-0600-000001000000}">
      <formula1>0</formula1>
      <formula2>200</formula2>
    </dataValidation>
  </dataValidations>
  <pageMargins left="0.7" right="0.7" top="0.75" bottom="0.75" header="0.3" footer="0.3"/>
  <pageSetup orientation="landscape" r:id="rId1"/>
  <headerFooter>
    <oddHeader xml:space="preserve">&amp;C 
</oddHeader>
    <oddFooter xml:space="preserve">&amp;C    </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4337" r:id="rId4" name="Check Box 1">
              <controlPr locked="0" defaultSize="0" autoFill="0" autoLine="0" autoPict="0">
                <anchor moveWithCells="1">
                  <from>
                    <xdr:col>0</xdr:col>
                    <xdr:colOff>1082040</xdr:colOff>
                    <xdr:row>25</xdr:row>
                    <xdr:rowOff>114300</xdr:rowOff>
                  </from>
                  <to>
                    <xdr:col>0</xdr:col>
                    <xdr:colOff>2598420</xdr:colOff>
                    <xdr:row>27</xdr:row>
                    <xdr:rowOff>83820</xdr:rowOff>
                  </to>
                </anchor>
              </controlPr>
            </control>
          </mc:Choice>
        </mc:AlternateContent>
        <mc:AlternateContent xmlns:mc="http://schemas.openxmlformats.org/markup-compatibility/2006">
          <mc:Choice Requires="x14">
            <control shapeId="14338" r:id="rId5" name="Check Box 2">
              <controlPr locked="0" defaultSize="0" autoFill="0" autoLine="0" autoPict="0">
                <anchor moveWithCells="1">
                  <from>
                    <xdr:col>0</xdr:col>
                    <xdr:colOff>1082040</xdr:colOff>
                    <xdr:row>27</xdr:row>
                    <xdr:rowOff>114300</xdr:rowOff>
                  </from>
                  <to>
                    <xdr:col>0</xdr:col>
                    <xdr:colOff>2598420</xdr:colOff>
                    <xdr:row>29</xdr:row>
                    <xdr:rowOff>83820</xdr:rowOff>
                  </to>
                </anchor>
              </controlPr>
            </control>
          </mc:Choice>
        </mc:AlternateContent>
        <mc:AlternateContent xmlns:mc="http://schemas.openxmlformats.org/markup-compatibility/2006">
          <mc:Choice Requires="x14">
            <control shapeId="14339" r:id="rId6" name="Check Box 3">
              <controlPr locked="0" defaultSize="0" autoFill="0" autoLine="0" autoPict="0">
                <anchor moveWithCells="1">
                  <from>
                    <xdr:col>0</xdr:col>
                    <xdr:colOff>1097280</xdr:colOff>
                    <xdr:row>29</xdr:row>
                    <xdr:rowOff>114300</xdr:rowOff>
                  </from>
                  <to>
                    <xdr:col>0</xdr:col>
                    <xdr:colOff>2621280</xdr:colOff>
                    <xdr:row>31</xdr:row>
                    <xdr:rowOff>83820</xdr:rowOff>
                  </to>
                </anchor>
              </controlPr>
            </control>
          </mc:Choice>
        </mc:AlternateContent>
        <mc:AlternateContent xmlns:mc="http://schemas.openxmlformats.org/markup-compatibility/2006">
          <mc:Choice Requires="x14">
            <control shapeId="14340" r:id="rId7" name="Check Box 4">
              <controlPr locked="0" defaultSize="0" autoFill="0" autoLine="0" autoPict="0">
                <anchor moveWithCells="1">
                  <from>
                    <xdr:col>0</xdr:col>
                    <xdr:colOff>1097280</xdr:colOff>
                    <xdr:row>31</xdr:row>
                    <xdr:rowOff>114300</xdr:rowOff>
                  </from>
                  <to>
                    <xdr:col>0</xdr:col>
                    <xdr:colOff>2621280</xdr:colOff>
                    <xdr:row>33</xdr:row>
                    <xdr:rowOff>83820</xdr:rowOff>
                  </to>
                </anchor>
              </controlPr>
            </control>
          </mc:Choice>
        </mc:AlternateContent>
        <mc:AlternateContent xmlns:mc="http://schemas.openxmlformats.org/markup-compatibility/2006">
          <mc:Choice Requires="x14">
            <control shapeId="14341" r:id="rId8" name="Check Box 5">
              <controlPr locked="0" defaultSize="0" autoFill="0" autoLine="0" autoPict="0">
                <anchor moveWithCells="1">
                  <from>
                    <xdr:col>0</xdr:col>
                    <xdr:colOff>1097280</xdr:colOff>
                    <xdr:row>33</xdr:row>
                    <xdr:rowOff>114300</xdr:rowOff>
                  </from>
                  <to>
                    <xdr:col>0</xdr:col>
                    <xdr:colOff>2621280</xdr:colOff>
                    <xdr:row>35</xdr:row>
                    <xdr:rowOff>83820</xdr:rowOff>
                  </to>
                </anchor>
              </controlPr>
            </control>
          </mc:Choice>
        </mc:AlternateContent>
        <mc:AlternateContent xmlns:mc="http://schemas.openxmlformats.org/markup-compatibility/2006">
          <mc:Choice Requires="x14">
            <control shapeId="14342" r:id="rId9" name="Check Box 6">
              <controlPr locked="0" defaultSize="0" autoFill="0" autoLine="0" autoPict="0">
                <anchor moveWithCells="1">
                  <from>
                    <xdr:col>0</xdr:col>
                    <xdr:colOff>1097280</xdr:colOff>
                    <xdr:row>35</xdr:row>
                    <xdr:rowOff>114300</xdr:rowOff>
                  </from>
                  <to>
                    <xdr:col>0</xdr:col>
                    <xdr:colOff>3916680</xdr:colOff>
                    <xdr:row>37</xdr:row>
                    <xdr:rowOff>83820</xdr:rowOff>
                  </to>
                </anchor>
              </controlPr>
            </control>
          </mc:Choice>
        </mc:AlternateContent>
        <mc:AlternateContent xmlns:mc="http://schemas.openxmlformats.org/markup-compatibility/2006">
          <mc:Choice Requires="x14">
            <control shapeId="14343" r:id="rId10" name="Check Box 7">
              <controlPr locked="0" defaultSize="0" autoFill="0" autoLine="0" autoPict="0">
                <anchor moveWithCells="1">
                  <from>
                    <xdr:col>0</xdr:col>
                    <xdr:colOff>1097280</xdr:colOff>
                    <xdr:row>37</xdr:row>
                    <xdr:rowOff>114300</xdr:rowOff>
                  </from>
                  <to>
                    <xdr:col>0</xdr:col>
                    <xdr:colOff>3916680</xdr:colOff>
                    <xdr:row>39</xdr:row>
                    <xdr:rowOff>83820</xdr:rowOff>
                  </to>
                </anchor>
              </controlPr>
            </control>
          </mc:Choice>
        </mc:AlternateContent>
        <mc:AlternateContent xmlns:mc="http://schemas.openxmlformats.org/markup-compatibility/2006">
          <mc:Choice Requires="x14">
            <control shapeId="14350" r:id="rId11" name="Check Box 14">
              <controlPr locked="0" defaultSize="0" autoFill="0" autoLine="0" autoPict="0">
                <anchor moveWithCells="1">
                  <from>
                    <xdr:col>0</xdr:col>
                    <xdr:colOff>4091940</xdr:colOff>
                    <xdr:row>25</xdr:row>
                    <xdr:rowOff>114300</xdr:rowOff>
                  </from>
                  <to>
                    <xdr:col>1</xdr:col>
                    <xdr:colOff>1524000</xdr:colOff>
                    <xdr:row>27</xdr:row>
                    <xdr:rowOff>83820</xdr:rowOff>
                  </to>
                </anchor>
              </controlPr>
            </control>
          </mc:Choice>
        </mc:AlternateContent>
        <mc:AlternateContent xmlns:mc="http://schemas.openxmlformats.org/markup-compatibility/2006">
          <mc:Choice Requires="x14">
            <control shapeId="14353" r:id="rId12" name="Check Box 17">
              <controlPr locked="0" defaultSize="0" autoFill="0" autoLine="0" autoPict="0">
                <anchor moveWithCells="1">
                  <from>
                    <xdr:col>0</xdr:col>
                    <xdr:colOff>4091940</xdr:colOff>
                    <xdr:row>27</xdr:row>
                    <xdr:rowOff>121920</xdr:rowOff>
                  </from>
                  <to>
                    <xdr:col>1</xdr:col>
                    <xdr:colOff>1516380</xdr:colOff>
                    <xdr:row>29</xdr:row>
                    <xdr:rowOff>106680</xdr:rowOff>
                  </to>
                </anchor>
              </controlPr>
            </control>
          </mc:Choice>
        </mc:AlternateContent>
        <mc:AlternateContent xmlns:mc="http://schemas.openxmlformats.org/markup-compatibility/2006">
          <mc:Choice Requires="x14">
            <control shapeId="14354" r:id="rId13" name="Check Box 18">
              <controlPr locked="0" defaultSize="0" autoFill="0" autoLine="0" autoPict="0">
                <anchor moveWithCells="1">
                  <from>
                    <xdr:col>0</xdr:col>
                    <xdr:colOff>4091940</xdr:colOff>
                    <xdr:row>29</xdr:row>
                    <xdr:rowOff>121920</xdr:rowOff>
                  </from>
                  <to>
                    <xdr:col>1</xdr:col>
                    <xdr:colOff>1493520</xdr:colOff>
                    <xdr:row>31</xdr:row>
                    <xdr:rowOff>106680</xdr:rowOff>
                  </to>
                </anchor>
              </controlPr>
            </control>
          </mc:Choice>
        </mc:AlternateContent>
        <mc:AlternateContent xmlns:mc="http://schemas.openxmlformats.org/markup-compatibility/2006">
          <mc:Choice Requires="x14">
            <control shapeId="14355" r:id="rId14" name="Check Box 19">
              <controlPr locked="0" defaultSize="0" autoFill="0" autoLine="0" autoPict="0">
                <anchor moveWithCells="1">
                  <from>
                    <xdr:col>0</xdr:col>
                    <xdr:colOff>4091940</xdr:colOff>
                    <xdr:row>31</xdr:row>
                    <xdr:rowOff>114300</xdr:rowOff>
                  </from>
                  <to>
                    <xdr:col>1</xdr:col>
                    <xdr:colOff>1485900</xdr:colOff>
                    <xdr:row>33</xdr:row>
                    <xdr:rowOff>83820</xdr:rowOff>
                  </to>
                </anchor>
              </controlPr>
            </control>
          </mc:Choice>
        </mc:AlternateContent>
        <mc:AlternateContent xmlns:mc="http://schemas.openxmlformats.org/markup-compatibility/2006">
          <mc:Choice Requires="x14">
            <control shapeId="14356" r:id="rId15" name="Check Box 20">
              <controlPr locked="0" defaultSize="0" autoFill="0" autoLine="0" autoPict="0">
                <anchor moveWithCells="1">
                  <from>
                    <xdr:col>0</xdr:col>
                    <xdr:colOff>4091940</xdr:colOff>
                    <xdr:row>33</xdr:row>
                    <xdr:rowOff>114300</xdr:rowOff>
                  </from>
                  <to>
                    <xdr:col>1</xdr:col>
                    <xdr:colOff>1478280</xdr:colOff>
                    <xdr:row>35</xdr:row>
                    <xdr:rowOff>83820</xdr:rowOff>
                  </to>
                </anchor>
              </controlPr>
            </control>
          </mc:Choice>
        </mc:AlternateContent>
        <mc:AlternateContent xmlns:mc="http://schemas.openxmlformats.org/markup-compatibility/2006">
          <mc:Choice Requires="x14">
            <control shapeId="14357" r:id="rId16" name="Check Box 21">
              <controlPr locked="0" defaultSize="0" autoFill="0" autoLine="0" autoPict="0">
                <anchor moveWithCells="1">
                  <from>
                    <xdr:col>0</xdr:col>
                    <xdr:colOff>4091940</xdr:colOff>
                    <xdr:row>35</xdr:row>
                    <xdr:rowOff>121920</xdr:rowOff>
                  </from>
                  <to>
                    <xdr:col>1</xdr:col>
                    <xdr:colOff>1455420</xdr:colOff>
                    <xdr:row>37</xdr:row>
                    <xdr:rowOff>106680</xdr:rowOff>
                  </to>
                </anchor>
              </controlPr>
            </control>
          </mc:Choice>
        </mc:AlternateContent>
        <mc:AlternateContent xmlns:mc="http://schemas.openxmlformats.org/markup-compatibility/2006">
          <mc:Choice Requires="x14">
            <control shapeId="14358" r:id="rId17" name="Check Box 22">
              <controlPr locked="0" defaultSize="0" autoFill="0" autoLine="0" autoPict="0">
                <anchor moveWithCells="1">
                  <from>
                    <xdr:col>0</xdr:col>
                    <xdr:colOff>1569720</xdr:colOff>
                    <xdr:row>41</xdr:row>
                    <xdr:rowOff>114300</xdr:rowOff>
                  </from>
                  <to>
                    <xdr:col>0</xdr:col>
                    <xdr:colOff>2766060</xdr:colOff>
                    <xdr:row>43</xdr:row>
                    <xdr:rowOff>83820</xdr:rowOff>
                  </to>
                </anchor>
              </controlPr>
            </control>
          </mc:Choice>
        </mc:AlternateContent>
        <mc:AlternateContent xmlns:mc="http://schemas.openxmlformats.org/markup-compatibility/2006">
          <mc:Choice Requires="x14">
            <control shapeId="14359" r:id="rId18" name="Check Box 23">
              <controlPr locked="0" defaultSize="0" autoFill="0" autoLine="0" autoPict="0">
                <anchor moveWithCells="1">
                  <from>
                    <xdr:col>0</xdr:col>
                    <xdr:colOff>2987040</xdr:colOff>
                    <xdr:row>41</xdr:row>
                    <xdr:rowOff>114300</xdr:rowOff>
                  </from>
                  <to>
                    <xdr:col>1</xdr:col>
                    <xdr:colOff>1226820</xdr:colOff>
                    <xdr:row>43</xdr:row>
                    <xdr:rowOff>83820</xdr:rowOff>
                  </to>
                </anchor>
              </controlPr>
            </control>
          </mc:Choice>
        </mc:AlternateContent>
        <mc:AlternateContent xmlns:mc="http://schemas.openxmlformats.org/markup-compatibility/2006">
          <mc:Choice Requires="x14">
            <control shapeId="14360" r:id="rId19" name="Check Box 24">
              <controlPr locked="0" defaultSize="0" autoFill="0" autoLine="0" autoPict="0">
                <anchor moveWithCells="1">
                  <from>
                    <xdr:col>0</xdr:col>
                    <xdr:colOff>1562100</xdr:colOff>
                    <xdr:row>46</xdr:row>
                    <xdr:rowOff>114300</xdr:rowOff>
                  </from>
                  <to>
                    <xdr:col>0</xdr:col>
                    <xdr:colOff>3086100</xdr:colOff>
                    <xdr:row>48</xdr:row>
                    <xdr:rowOff>83820</xdr:rowOff>
                  </to>
                </anchor>
              </controlPr>
            </control>
          </mc:Choice>
        </mc:AlternateContent>
        <mc:AlternateContent xmlns:mc="http://schemas.openxmlformats.org/markup-compatibility/2006">
          <mc:Choice Requires="x14">
            <control shapeId="14361" r:id="rId20" name="Check Box 25">
              <controlPr locked="0" defaultSize="0" autoFill="0" autoLine="0" autoPict="0">
                <anchor moveWithCells="1">
                  <from>
                    <xdr:col>0</xdr:col>
                    <xdr:colOff>3009900</xdr:colOff>
                    <xdr:row>46</xdr:row>
                    <xdr:rowOff>114300</xdr:rowOff>
                  </from>
                  <to>
                    <xdr:col>1</xdr:col>
                    <xdr:colOff>7620</xdr:colOff>
                    <xdr:row>48</xdr:row>
                    <xdr:rowOff>83820</xdr:rowOff>
                  </to>
                </anchor>
              </controlPr>
            </control>
          </mc:Choice>
        </mc:AlternateContent>
        <mc:AlternateContent xmlns:mc="http://schemas.openxmlformats.org/markup-compatibility/2006">
          <mc:Choice Requires="x14">
            <control shapeId="14362" r:id="rId21" name="Check Box 26">
              <controlPr locked="0" defaultSize="0" autoFill="0" autoLine="0" autoPict="0">
                <anchor moveWithCells="1">
                  <from>
                    <xdr:col>1</xdr:col>
                    <xdr:colOff>83820</xdr:colOff>
                    <xdr:row>46</xdr:row>
                    <xdr:rowOff>114300</xdr:rowOff>
                  </from>
                  <to>
                    <xdr:col>2</xdr:col>
                    <xdr:colOff>792480</xdr:colOff>
                    <xdr:row>48</xdr:row>
                    <xdr:rowOff>83820</xdr:rowOff>
                  </to>
                </anchor>
              </controlPr>
            </control>
          </mc:Choice>
        </mc:AlternateContent>
        <mc:AlternateContent xmlns:mc="http://schemas.openxmlformats.org/markup-compatibility/2006">
          <mc:Choice Requires="x14">
            <control shapeId="14363" r:id="rId22" name="Check Box 27">
              <controlPr locked="0" defaultSize="0" autoFill="0" autoLine="0" autoPict="0">
                <anchor moveWithCells="1">
                  <from>
                    <xdr:col>0</xdr:col>
                    <xdr:colOff>1905000</xdr:colOff>
                    <xdr:row>51</xdr:row>
                    <xdr:rowOff>114300</xdr:rowOff>
                  </from>
                  <to>
                    <xdr:col>0</xdr:col>
                    <xdr:colOff>3055620</xdr:colOff>
                    <xdr:row>53</xdr:row>
                    <xdr:rowOff>83820</xdr:rowOff>
                  </to>
                </anchor>
              </controlPr>
            </control>
          </mc:Choice>
        </mc:AlternateContent>
        <mc:AlternateContent xmlns:mc="http://schemas.openxmlformats.org/markup-compatibility/2006">
          <mc:Choice Requires="x14">
            <control shapeId="14364" r:id="rId23" name="Check Box 28">
              <controlPr locked="0" defaultSize="0" autoFill="0" autoLine="0" autoPict="0">
                <anchor moveWithCells="1">
                  <from>
                    <xdr:col>0</xdr:col>
                    <xdr:colOff>3390900</xdr:colOff>
                    <xdr:row>51</xdr:row>
                    <xdr:rowOff>106680</xdr:rowOff>
                  </from>
                  <to>
                    <xdr:col>2</xdr:col>
                    <xdr:colOff>53340</xdr:colOff>
                    <xdr:row>53</xdr:row>
                    <xdr:rowOff>76200</xdr:rowOff>
                  </to>
                </anchor>
              </controlPr>
            </control>
          </mc:Choice>
        </mc:AlternateContent>
        <mc:AlternateContent xmlns:mc="http://schemas.openxmlformats.org/markup-compatibility/2006">
          <mc:Choice Requires="x14">
            <control shapeId="14365" r:id="rId24" name="Check Box 29">
              <controlPr locked="0" defaultSize="0" autoFill="0" autoLine="0" autoPict="0">
                <anchor moveWithCells="1">
                  <from>
                    <xdr:col>0</xdr:col>
                    <xdr:colOff>388620</xdr:colOff>
                    <xdr:row>58</xdr:row>
                    <xdr:rowOff>121920</xdr:rowOff>
                  </from>
                  <to>
                    <xdr:col>0</xdr:col>
                    <xdr:colOff>3314700</xdr:colOff>
                    <xdr:row>60</xdr:row>
                    <xdr:rowOff>83820</xdr:rowOff>
                  </to>
                </anchor>
              </controlPr>
            </control>
          </mc:Choice>
        </mc:AlternateContent>
        <mc:AlternateContent xmlns:mc="http://schemas.openxmlformats.org/markup-compatibility/2006">
          <mc:Choice Requires="x14">
            <control shapeId="14366" r:id="rId25" name="Check Box 30">
              <controlPr locked="0" defaultSize="0" autoFill="0" autoLine="0" autoPict="0">
                <anchor moveWithCells="1">
                  <from>
                    <xdr:col>0</xdr:col>
                    <xdr:colOff>403860</xdr:colOff>
                    <xdr:row>60</xdr:row>
                    <xdr:rowOff>121920</xdr:rowOff>
                  </from>
                  <to>
                    <xdr:col>0</xdr:col>
                    <xdr:colOff>3086100</xdr:colOff>
                    <xdr:row>62</xdr:row>
                    <xdr:rowOff>83820</xdr:rowOff>
                  </to>
                </anchor>
              </controlPr>
            </control>
          </mc:Choice>
        </mc:AlternateContent>
        <mc:AlternateContent xmlns:mc="http://schemas.openxmlformats.org/markup-compatibility/2006">
          <mc:Choice Requires="x14">
            <control shapeId="14367" r:id="rId26" name="Check Box 31">
              <controlPr locked="0" defaultSize="0" autoFill="0" autoLine="0" autoPict="0">
                <anchor moveWithCells="1">
                  <from>
                    <xdr:col>0</xdr:col>
                    <xdr:colOff>403860</xdr:colOff>
                    <xdr:row>62</xdr:row>
                    <xdr:rowOff>114300</xdr:rowOff>
                  </from>
                  <to>
                    <xdr:col>0</xdr:col>
                    <xdr:colOff>1935480</xdr:colOff>
                    <xdr:row>64</xdr:row>
                    <xdr:rowOff>76200</xdr:rowOff>
                  </to>
                </anchor>
              </controlPr>
            </control>
          </mc:Choice>
        </mc:AlternateContent>
        <mc:AlternateContent xmlns:mc="http://schemas.openxmlformats.org/markup-compatibility/2006">
          <mc:Choice Requires="x14">
            <control shapeId="14368" r:id="rId27" name="Check Box 32">
              <controlPr locked="0" defaultSize="0" autoFill="0" autoLine="0" autoPict="0">
                <anchor moveWithCells="1">
                  <from>
                    <xdr:col>0</xdr:col>
                    <xdr:colOff>403860</xdr:colOff>
                    <xdr:row>64</xdr:row>
                    <xdr:rowOff>121920</xdr:rowOff>
                  </from>
                  <to>
                    <xdr:col>0</xdr:col>
                    <xdr:colOff>1935480</xdr:colOff>
                    <xdr:row>66</xdr:row>
                    <xdr:rowOff>83820</xdr:rowOff>
                  </to>
                </anchor>
              </controlPr>
            </control>
          </mc:Choice>
        </mc:AlternateContent>
        <mc:AlternateContent xmlns:mc="http://schemas.openxmlformats.org/markup-compatibility/2006">
          <mc:Choice Requires="x14">
            <control shapeId="14369" r:id="rId28" name="Check Box 33">
              <controlPr locked="0" defaultSize="0" autoFill="0" autoLine="0" autoPict="0">
                <anchor moveWithCells="1">
                  <from>
                    <xdr:col>0</xdr:col>
                    <xdr:colOff>403860</xdr:colOff>
                    <xdr:row>66</xdr:row>
                    <xdr:rowOff>121920</xdr:rowOff>
                  </from>
                  <to>
                    <xdr:col>0</xdr:col>
                    <xdr:colOff>2781300</xdr:colOff>
                    <xdr:row>68</xdr:row>
                    <xdr:rowOff>83820</xdr:rowOff>
                  </to>
                </anchor>
              </controlPr>
            </control>
          </mc:Choice>
        </mc:AlternateContent>
        <mc:AlternateContent xmlns:mc="http://schemas.openxmlformats.org/markup-compatibility/2006">
          <mc:Choice Requires="x14">
            <control shapeId="14370" r:id="rId29" name="Check Box 34">
              <controlPr locked="0" defaultSize="0" autoFill="0" autoLine="0" autoPict="0">
                <anchor moveWithCells="1">
                  <from>
                    <xdr:col>0</xdr:col>
                    <xdr:colOff>419100</xdr:colOff>
                    <xdr:row>68</xdr:row>
                    <xdr:rowOff>114300</xdr:rowOff>
                  </from>
                  <to>
                    <xdr:col>0</xdr:col>
                    <xdr:colOff>2796540</xdr:colOff>
                    <xdr:row>70</xdr:row>
                    <xdr:rowOff>76200</xdr:rowOff>
                  </to>
                </anchor>
              </controlPr>
            </control>
          </mc:Choice>
        </mc:AlternateContent>
        <mc:AlternateContent xmlns:mc="http://schemas.openxmlformats.org/markup-compatibility/2006">
          <mc:Choice Requires="x14">
            <control shapeId="14371" r:id="rId30" name="Check Box 35">
              <controlPr locked="0" defaultSize="0" autoFill="0" autoLine="0" autoPict="0">
                <anchor moveWithCells="1">
                  <from>
                    <xdr:col>0</xdr:col>
                    <xdr:colOff>4091940</xdr:colOff>
                    <xdr:row>58</xdr:row>
                    <xdr:rowOff>114300</xdr:rowOff>
                  </from>
                  <to>
                    <xdr:col>2</xdr:col>
                    <xdr:colOff>716280</xdr:colOff>
                    <xdr:row>60</xdr:row>
                    <xdr:rowOff>76200</xdr:rowOff>
                  </to>
                </anchor>
              </controlPr>
            </control>
          </mc:Choice>
        </mc:AlternateContent>
        <mc:AlternateContent xmlns:mc="http://schemas.openxmlformats.org/markup-compatibility/2006">
          <mc:Choice Requires="x14">
            <control shapeId="14372" r:id="rId31" name="Check Box 36">
              <controlPr locked="0" defaultSize="0" autoFill="0" autoLine="0" autoPict="0">
                <anchor moveWithCells="1">
                  <from>
                    <xdr:col>0</xdr:col>
                    <xdr:colOff>4107180</xdr:colOff>
                    <xdr:row>60</xdr:row>
                    <xdr:rowOff>114300</xdr:rowOff>
                  </from>
                  <to>
                    <xdr:col>2</xdr:col>
                    <xdr:colOff>1493520</xdr:colOff>
                    <xdr:row>62</xdr:row>
                    <xdr:rowOff>76200</xdr:rowOff>
                  </to>
                </anchor>
              </controlPr>
            </control>
          </mc:Choice>
        </mc:AlternateContent>
        <mc:AlternateContent xmlns:mc="http://schemas.openxmlformats.org/markup-compatibility/2006">
          <mc:Choice Requires="x14">
            <control shapeId="14373" r:id="rId32" name="Check Box 37">
              <controlPr locked="0" defaultSize="0" autoFill="0" autoLine="0" autoPict="0">
                <anchor moveWithCells="1">
                  <from>
                    <xdr:col>0</xdr:col>
                    <xdr:colOff>4107180</xdr:colOff>
                    <xdr:row>62</xdr:row>
                    <xdr:rowOff>114300</xdr:rowOff>
                  </from>
                  <to>
                    <xdr:col>2</xdr:col>
                    <xdr:colOff>1493520</xdr:colOff>
                    <xdr:row>64</xdr:row>
                    <xdr:rowOff>76200</xdr:rowOff>
                  </to>
                </anchor>
              </controlPr>
            </control>
          </mc:Choice>
        </mc:AlternateContent>
        <mc:AlternateContent xmlns:mc="http://schemas.openxmlformats.org/markup-compatibility/2006">
          <mc:Choice Requires="x14">
            <control shapeId="14374" r:id="rId33" name="Check Box 38">
              <controlPr locked="0" defaultSize="0" autoFill="0" autoLine="0" autoPict="0">
                <anchor moveWithCells="1">
                  <from>
                    <xdr:col>0</xdr:col>
                    <xdr:colOff>4107180</xdr:colOff>
                    <xdr:row>64</xdr:row>
                    <xdr:rowOff>114300</xdr:rowOff>
                  </from>
                  <to>
                    <xdr:col>2</xdr:col>
                    <xdr:colOff>1485900</xdr:colOff>
                    <xdr:row>66</xdr:row>
                    <xdr:rowOff>76200</xdr:rowOff>
                  </to>
                </anchor>
              </controlPr>
            </control>
          </mc:Choice>
        </mc:AlternateContent>
        <mc:AlternateContent xmlns:mc="http://schemas.openxmlformats.org/markup-compatibility/2006">
          <mc:Choice Requires="x14">
            <control shapeId="14375" r:id="rId34" name="Check Box 39">
              <controlPr locked="0" defaultSize="0" autoFill="0" autoLine="0" autoPict="0">
                <anchor moveWithCells="1">
                  <from>
                    <xdr:col>0</xdr:col>
                    <xdr:colOff>4091940</xdr:colOff>
                    <xdr:row>66</xdr:row>
                    <xdr:rowOff>114300</xdr:rowOff>
                  </from>
                  <to>
                    <xdr:col>2</xdr:col>
                    <xdr:colOff>1485900</xdr:colOff>
                    <xdr:row>68</xdr:row>
                    <xdr:rowOff>76200</xdr:rowOff>
                  </to>
                </anchor>
              </controlPr>
            </control>
          </mc:Choice>
        </mc:AlternateContent>
        <mc:AlternateContent xmlns:mc="http://schemas.openxmlformats.org/markup-compatibility/2006">
          <mc:Choice Requires="x14">
            <control shapeId="14376" r:id="rId35" name="Check Box 40">
              <controlPr locked="0" defaultSize="0" autoFill="0" autoLine="0" autoPict="0">
                <anchor moveWithCells="1">
                  <from>
                    <xdr:col>0</xdr:col>
                    <xdr:colOff>419100</xdr:colOff>
                    <xdr:row>70</xdr:row>
                    <xdr:rowOff>121920</xdr:rowOff>
                  </from>
                  <to>
                    <xdr:col>0</xdr:col>
                    <xdr:colOff>3573780</xdr:colOff>
                    <xdr:row>72</xdr:row>
                    <xdr:rowOff>83820</xdr:rowOff>
                  </to>
                </anchor>
              </controlPr>
            </control>
          </mc:Choice>
        </mc:AlternateContent>
        <mc:AlternateContent xmlns:mc="http://schemas.openxmlformats.org/markup-compatibility/2006">
          <mc:Choice Requires="x14">
            <control shapeId="14378" r:id="rId36" name="Check Box 42">
              <controlPr locked="0" defaultSize="0" autoFill="0" autoLine="0" autoPict="0">
                <anchor moveWithCells="1">
                  <from>
                    <xdr:col>0</xdr:col>
                    <xdr:colOff>4076700</xdr:colOff>
                    <xdr:row>37</xdr:row>
                    <xdr:rowOff>114300</xdr:rowOff>
                  </from>
                  <to>
                    <xdr:col>1</xdr:col>
                    <xdr:colOff>1455420</xdr:colOff>
                    <xdr:row>39</xdr:row>
                    <xdr:rowOff>83820</xdr:rowOff>
                  </to>
                </anchor>
              </controlPr>
            </control>
          </mc:Choice>
        </mc:AlternateContent>
        <mc:AlternateContent xmlns:mc="http://schemas.openxmlformats.org/markup-compatibility/2006">
          <mc:Choice Requires="x14">
            <control shapeId="14379" r:id="rId37" name="Check Box 43">
              <controlPr locked="0" defaultSize="0" autoFill="0" autoLine="0" autoPict="0">
                <anchor moveWithCells="1">
                  <from>
                    <xdr:col>2</xdr:col>
                    <xdr:colOff>640080</xdr:colOff>
                    <xdr:row>25</xdr:row>
                    <xdr:rowOff>114300</xdr:rowOff>
                  </from>
                  <to>
                    <xdr:col>3</xdr:col>
                    <xdr:colOff>792480</xdr:colOff>
                    <xdr:row>27</xdr:row>
                    <xdr:rowOff>83820</xdr:rowOff>
                  </to>
                </anchor>
              </controlPr>
            </control>
          </mc:Choice>
        </mc:AlternateContent>
        <mc:AlternateContent xmlns:mc="http://schemas.openxmlformats.org/markup-compatibility/2006">
          <mc:Choice Requires="x14">
            <control shapeId="14380" r:id="rId38" name="Check Box 44">
              <controlPr locked="0" defaultSize="0" autoFill="0" autoLine="0" autoPict="0">
                <anchor moveWithCells="1">
                  <from>
                    <xdr:col>2</xdr:col>
                    <xdr:colOff>640080</xdr:colOff>
                    <xdr:row>27</xdr:row>
                    <xdr:rowOff>114300</xdr:rowOff>
                  </from>
                  <to>
                    <xdr:col>3</xdr:col>
                    <xdr:colOff>769620</xdr:colOff>
                    <xdr:row>29</xdr:row>
                    <xdr:rowOff>83820</xdr:rowOff>
                  </to>
                </anchor>
              </controlPr>
            </control>
          </mc:Choice>
        </mc:AlternateContent>
        <mc:AlternateContent xmlns:mc="http://schemas.openxmlformats.org/markup-compatibility/2006">
          <mc:Choice Requires="x14">
            <control shapeId="14381" r:id="rId39" name="Check Box 45">
              <controlPr locked="0" defaultSize="0" autoFill="0" autoLine="0" autoPict="0">
                <anchor moveWithCells="1">
                  <from>
                    <xdr:col>2</xdr:col>
                    <xdr:colOff>647700</xdr:colOff>
                    <xdr:row>29</xdr:row>
                    <xdr:rowOff>114300</xdr:rowOff>
                  </from>
                  <to>
                    <xdr:col>3</xdr:col>
                    <xdr:colOff>800100</xdr:colOff>
                    <xdr:row>31</xdr:row>
                    <xdr:rowOff>83820</xdr:rowOff>
                  </to>
                </anchor>
              </controlPr>
            </control>
          </mc:Choice>
        </mc:AlternateContent>
        <mc:AlternateContent xmlns:mc="http://schemas.openxmlformats.org/markup-compatibility/2006">
          <mc:Choice Requires="x14">
            <control shapeId="14382" r:id="rId40" name="Check Box 46">
              <controlPr locked="0" defaultSize="0" autoFill="0" autoLine="0" autoPict="0">
                <anchor moveWithCells="1">
                  <from>
                    <xdr:col>2</xdr:col>
                    <xdr:colOff>647700</xdr:colOff>
                    <xdr:row>31</xdr:row>
                    <xdr:rowOff>106680</xdr:rowOff>
                  </from>
                  <to>
                    <xdr:col>3</xdr:col>
                    <xdr:colOff>800100</xdr:colOff>
                    <xdr:row>33</xdr:row>
                    <xdr:rowOff>76200</xdr:rowOff>
                  </to>
                </anchor>
              </controlPr>
            </control>
          </mc:Choice>
        </mc:AlternateContent>
        <mc:AlternateContent xmlns:mc="http://schemas.openxmlformats.org/markup-compatibility/2006">
          <mc:Choice Requires="x14">
            <control shapeId="14383" r:id="rId41" name="Check Box 47">
              <controlPr locked="0" defaultSize="0" autoFill="0" autoLine="0" autoPict="0">
                <anchor moveWithCells="1">
                  <from>
                    <xdr:col>2</xdr:col>
                    <xdr:colOff>647700</xdr:colOff>
                    <xdr:row>33</xdr:row>
                    <xdr:rowOff>106680</xdr:rowOff>
                  </from>
                  <to>
                    <xdr:col>3</xdr:col>
                    <xdr:colOff>800100</xdr:colOff>
                    <xdr:row>35</xdr:row>
                    <xdr:rowOff>76200</xdr:rowOff>
                  </to>
                </anchor>
              </controlPr>
            </control>
          </mc:Choice>
        </mc:AlternateContent>
        <mc:AlternateContent xmlns:mc="http://schemas.openxmlformats.org/markup-compatibility/2006">
          <mc:Choice Requires="x14">
            <control shapeId="14384" r:id="rId42" name="Check Box 48">
              <controlPr locked="0" defaultSize="0" autoFill="0" autoLine="0" autoPict="0">
                <anchor moveWithCells="1">
                  <from>
                    <xdr:col>2</xdr:col>
                    <xdr:colOff>655320</xdr:colOff>
                    <xdr:row>35</xdr:row>
                    <xdr:rowOff>121920</xdr:rowOff>
                  </from>
                  <to>
                    <xdr:col>3</xdr:col>
                    <xdr:colOff>807720</xdr:colOff>
                    <xdr:row>37</xdr:row>
                    <xdr:rowOff>106680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79"/>
  <sheetViews>
    <sheetView showGridLines="0" showRuler="0" view="pageLayout" topLeftCell="A55" zoomScale="110" zoomScaleNormal="100" zoomScalePageLayoutView="110" workbookViewId="0">
      <selection activeCell="C63" sqref="C63"/>
    </sheetView>
  </sheetViews>
  <sheetFormatPr defaultColWidth="11" defaultRowHeight="15.6"/>
  <cols>
    <col min="1" max="1" width="11" style="4"/>
    <col min="2" max="2" width="38.296875" style="4" customWidth="1"/>
    <col min="3" max="5" width="18.09765625" style="4" customWidth="1"/>
    <col min="6" max="6" width="11" style="4"/>
    <col min="7" max="23" width="10.8984375" style="4" customWidth="1"/>
    <col min="24" max="16384" width="11" style="4"/>
  </cols>
  <sheetData>
    <row r="1" spans="1:6" ht="17.399999999999999">
      <c r="A1" s="243" t="s">
        <v>922</v>
      </c>
      <c r="B1" s="243"/>
      <c r="C1" s="243"/>
      <c r="D1" s="243"/>
      <c r="E1" s="243"/>
      <c r="F1" s="243"/>
    </row>
    <row r="3" spans="1:6" ht="17.399999999999999">
      <c r="A3" s="33" t="s">
        <v>923</v>
      </c>
    </row>
    <row r="4" spans="1:6">
      <c r="A4" s="4" t="s">
        <v>924</v>
      </c>
    </row>
    <row r="5" spans="1:6" ht="19.2" customHeight="1">
      <c r="B5" s="52"/>
    </row>
    <row r="7" spans="1:6" ht="86.1" customHeight="1">
      <c r="A7" s="299" t="s">
        <v>1364</v>
      </c>
      <c r="B7" s="299"/>
      <c r="C7" s="299"/>
      <c r="D7" s="299"/>
      <c r="E7" s="299"/>
      <c r="F7" s="299"/>
    </row>
    <row r="9" spans="1:6">
      <c r="B9" s="4" t="s">
        <v>925</v>
      </c>
      <c r="C9" s="9"/>
    </row>
    <row r="11" spans="1:6">
      <c r="C11" s="175"/>
      <c r="D11" s="107" t="s">
        <v>926</v>
      </c>
      <c r="E11" s="10"/>
    </row>
    <row r="14" spans="1:6" ht="17.399999999999999">
      <c r="A14" s="33" t="s">
        <v>927</v>
      </c>
    </row>
    <row r="16" spans="1:6" ht="43.05" customHeight="1">
      <c r="A16" s="300" t="s">
        <v>1365</v>
      </c>
      <c r="B16" s="300"/>
      <c r="C16" s="300"/>
      <c r="D16" s="300"/>
      <c r="E16" s="300"/>
      <c r="F16" s="300"/>
    </row>
    <row r="17" spans="1:6" ht="37.200000000000003" customHeight="1">
      <c r="A17" s="297" t="s">
        <v>928</v>
      </c>
      <c r="B17" s="297"/>
      <c r="C17" s="297"/>
      <c r="D17" s="297"/>
      <c r="E17" s="297"/>
      <c r="F17" s="297"/>
    </row>
    <row r="18" spans="1:6">
      <c r="A18" s="298" t="s">
        <v>929</v>
      </c>
      <c r="B18" s="298"/>
      <c r="C18" s="298"/>
      <c r="D18" s="298"/>
      <c r="E18" s="298"/>
      <c r="F18" s="298"/>
    </row>
    <row r="19" spans="1:6" ht="37.200000000000003" customHeight="1">
      <c r="A19" s="297" t="s">
        <v>930</v>
      </c>
      <c r="B19" s="297"/>
      <c r="C19" s="297"/>
      <c r="D19" s="297"/>
      <c r="E19" s="297"/>
      <c r="F19" s="297"/>
    </row>
    <row r="20" spans="1:6" ht="16.2">
      <c r="A20" s="298" t="s">
        <v>931</v>
      </c>
      <c r="B20" s="298"/>
      <c r="C20" s="298"/>
      <c r="D20" s="298"/>
      <c r="E20" s="298"/>
      <c r="F20" s="298"/>
    </row>
    <row r="22" spans="1:6">
      <c r="C22" s="123" t="s">
        <v>932</v>
      </c>
      <c r="D22" s="123" t="s">
        <v>933</v>
      </c>
    </row>
    <row r="23" spans="1:6">
      <c r="B23" s="176" t="s">
        <v>934</v>
      </c>
      <c r="C23" s="176"/>
      <c r="D23" s="176"/>
    </row>
    <row r="24" spans="1:6">
      <c r="B24" s="107" t="s">
        <v>935</v>
      </c>
      <c r="C24" s="50"/>
      <c r="D24" s="50"/>
    </row>
    <row r="25" spans="1:6">
      <c r="B25" s="176" t="s">
        <v>936</v>
      </c>
      <c r="C25" s="177"/>
      <c r="D25" s="177"/>
    </row>
    <row r="26" spans="1:6">
      <c r="B26" s="107" t="s">
        <v>937</v>
      </c>
      <c r="C26" s="50">
        <v>6084</v>
      </c>
      <c r="D26" s="50">
        <v>6084</v>
      </c>
    </row>
    <row r="27" spans="1:6">
      <c r="B27" s="107" t="s">
        <v>938</v>
      </c>
      <c r="C27" s="50">
        <v>6084</v>
      </c>
      <c r="D27" s="50">
        <v>6084</v>
      </c>
    </row>
    <row r="28" spans="1:6">
      <c r="B28" s="107" t="s">
        <v>939</v>
      </c>
      <c r="C28" s="50">
        <v>18684</v>
      </c>
      <c r="D28" s="50">
        <v>18684</v>
      </c>
    </row>
    <row r="29" spans="1:6">
      <c r="B29" s="107" t="s">
        <v>940</v>
      </c>
      <c r="C29" s="50">
        <v>18684</v>
      </c>
      <c r="D29" s="50">
        <v>18684</v>
      </c>
    </row>
    <row r="30" spans="1:6">
      <c r="B30" s="176" t="s">
        <v>941</v>
      </c>
      <c r="C30" s="177"/>
      <c r="D30" s="177"/>
    </row>
    <row r="31" spans="1:6">
      <c r="B31" s="107" t="s">
        <v>942</v>
      </c>
      <c r="C31" s="50">
        <v>1386</v>
      </c>
      <c r="D31" s="50">
        <v>1386</v>
      </c>
    </row>
    <row r="32" spans="1:6">
      <c r="B32" s="107" t="s">
        <v>943</v>
      </c>
      <c r="C32" s="50"/>
      <c r="D32" s="50"/>
    </row>
    <row r="33" spans="1:6">
      <c r="B33" s="107" t="s">
        <v>944</v>
      </c>
      <c r="C33" s="50"/>
      <c r="D33" s="50"/>
    </row>
    <row r="34" spans="1:6">
      <c r="B34" s="107" t="s">
        <v>945</v>
      </c>
      <c r="C34" s="50"/>
      <c r="D34" s="50"/>
    </row>
    <row r="36" spans="1:6" ht="38.1" customHeight="1">
      <c r="A36" s="239" t="s">
        <v>946</v>
      </c>
      <c r="B36" s="239"/>
      <c r="C36" s="239"/>
      <c r="D36" s="239"/>
      <c r="E36" s="51"/>
      <c r="F36" s="74"/>
    </row>
    <row r="37" spans="1:6">
      <c r="A37" s="73"/>
      <c r="B37" s="73"/>
      <c r="C37" s="73"/>
      <c r="D37" s="73"/>
      <c r="E37" s="178"/>
      <c r="F37" s="74"/>
    </row>
    <row r="38" spans="1:6">
      <c r="A38" s="239" t="s">
        <v>947</v>
      </c>
      <c r="B38" s="239"/>
      <c r="C38" s="239"/>
      <c r="D38" s="73"/>
      <c r="E38" s="178"/>
      <c r="F38" s="74"/>
    </row>
    <row r="39" spans="1:6" ht="66.900000000000006" customHeight="1">
      <c r="A39" s="73"/>
      <c r="B39" s="6"/>
      <c r="C39" s="73"/>
      <c r="D39" s="73"/>
      <c r="E39" s="178"/>
      <c r="F39" s="74"/>
    </row>
    <row r="40" spans="1:6">
      <c r="A40" s="73"/>
      <c r="B40" s="73"/>
      <c r="C40" s="73"/>
      <c r="D40" s="73"/>
      <c r="E40" s="178"/>
      <c r="F40" s="74"/>
    </row>
    <row r="41" spans="1:6" ht="17.399999999999999">
      <c r="A41" s="33" t="s">
        <v>948</v>
      </c>
    </row>
    <row r="42" spans="1:6">
      <c r="A42" s="4" t="s">
        <v>949</v>
      </c>
    </row>
    <row r="44" spans="1:6">
      <c r="B44" s="107" t="s">
        <v>950</v>
      </c>
      <c r="C44" s="47">
        <v>7</v>
      </c>
    </row>
    <row r="45" spans="1:6">
      <c r="B45" s="107" t="s">
        <v>951</v>
      </c>
      <c r="C45" s="47">
        <v>18</v>
      </c>
    </row>
    <row r="47" spans="1:6" ht="17.399999999999999">
      <c r="A47" s="33" t="s">
        <v>952</v>
      </c>
    </row>
    <row r="48" spans="1:6">
      <c r="A48" s="4" t="s">
        <v>953</v>
      </c>
      <c r="D48" s="8" t="s">
        <v>21</v>
      </c>
    </row>
    <row r="50" spans="1:5" ht="17.399999999999999">
      <c r="A50" s="33" t="s">
        <v>954</v>
      </c>
    </row>
    <row r="51" spans="1:5">
      <c r="A51" s="4" t="s">
        <v>955</v>
      </c>
      <c r="E51" s="8" t="s">
        <v>21</v>
      </c>
    </row>
    <row r="53" spans="1:5">
      <c r="A53" s="76" t="s">
        <v>956</v>
      </c>
      <c r="E53" s="49"/>
    </row>
    <row r="55" spans="1:5" ht="17.399999999999999">
      <c r="A55" s="33" t="s">
        <v>957</v>
      </c>
    </row>
    <row r="56" spans="1:5">
      <c r="A56" s="4" t="s">
        <v>958</v>
      </c>
    </row>
    <row r="58" spans="1:5" ht="39.299999999999997" customHeight="1">
      <c r="C58" s="92" t="s">
        <v>959</v>
      </c>
      <c r="D58" s="92" t="s">
        <v>960</v>
      </c>
      <c r="E58" s="92" t="s">
        <v>961</v>
      </c>
    </row>
    <row r="59" spans="1:5">
      <c r="B59" s="31" t="s">
        <v>962</v>
      </c>
      <c r="C59" s="50">
        <v>964</v>
      </c>
      <c r="D59" s="50"/>
      <c r="E59" s="50"/>
    </row>
    <row r="60" spans="1:5">
      <c r="B60" s="31" t="s">
        <v>963</v>
      </c>
      <c r="C60" s="179"/>
      <c r="D60" s="179"/>
      <c r="E60" s="50"/>
    </row>
    <row r="61" spans="1:5">
      <c r="B61" s="31" t="s">
        <v>964</v>
      </c>
      <c r="C61" s="179"/>
      <c r="D61" s="50"/>
      <c r="E61" s="50"/>
    </row>
    <row r="62" spans="1:5">
      <c r="B62" s="31" t="s">
        <v>965</v>
      </c>
      <c r="C62" s="179"/>
      <c r="D62" s="179"/>
      <c r="E62" s="50"/>
    </row>
    <row r="63" spans="1:5">
      <c r="B63" s="31" t="s">
        <v>966</v>
      </c>
      <c r="C63" s="50">
        <v>2604</v>
      </c>
      <c r="D63" s="50"/>
      <c r="E63" s="50"/>
    </row>
    <row r="64" spans="1:5">
      <c r="B64" s="31" t="s">
        <v>967</v>
      </c>
      <c r="C64" s="50">
        <v>2568</v>
      </c>
      <c r="D64" s="50"/>
      <c r="E64" s="50"/>
    </row>
    <row r="66" spans="1:6">
      <c r="A66" s="296" t="s">
        <v>968</v>
      </c>
      <c r="B66" s="296"/>
      <c r="C66" s="296"/>
      <c r="D66" s="296"/>
      <c r="E66" s="296"/>
      <c r="F66" s="296"/>
    </row>
    <row r="68" spans="1:6" ht="17.399999999999999">
      <c r="A68" s="33" t="s">
        <v>969</v>
      </c>
    </row>
    <row r="69" spans="1:6">
      <c r="A69" s="4" t="s">
        <v>970</v>
      </c>
    </row>
    <row r="71" spans="1:6">
      <c r="B71" s="180" t="s">
        <v>971</v>
      </c>
      <c r="C71" s="176"/>
    </row>
    <row r="72" spans="1:6">
      <c r="B72" s="293" t="s">
        <v>972</v>
      </c>
      <c r="C72" s="293"/>
      <c r="D72" s="50"/>
    </row>
    <row r="73" spans="1:6">
      <c r="B73" s="180" t="s">
        <v>973</v>
      </c>
      <c r="C73" s="180"/>
      <c r="D73" s="98"/>
    </row>
    <row r="74" spans="1:6">
      <c r="B74" s="293" t="s">
        <v>974</v>
      </c>
      <c r="C74" s="293"/>
      <c r="D74" s="50"/>
    </row>
    <row r="75" spans="1:6">
      <c r="B75" s="293" t="s">
        <v>975</v>
      </c>
      <c r="C75" s="293"/>
      <c r="D75" s="50"/>
    </row>
    <row r="76" spans="1:6">
      <c r="B76" s="293" t="s">
        <v>976</v>
      </c>
      <c r="C76" s="293"/>
      <c r="D76" s="50">
        <v>420</v>
      </c>
    </row>
    <row r="77" spans="1:6">
      <c r="A77" s="293" t="s">
        <v>977</v>
      </c>
      <c r="B77" s="293"/>
      <c r="C77" s="295"/>
      <c r="D77" s="50">
        <v>420</v>
      </c>
    </row>
    <row r="79" spans="1:6" ht="17.399999999999999">
      <c r="A79" s="243" t="s">
        <v>978</v>
      </c>
      <c r="B79" s="243"/>
      <c r="C79" s="243"/>
      <c r="D79" s="243"/>
      <c r="E79" s="243"/>
      <c r="F79" s="243"/>
    </row>
  </sheetData>
  <sheetProtection formatColumns="0" formatRows="0" selectLockedCells="1"/>
  <mergeCells count="16">
    <mergeCell ref="A1:F1"/>
    <mergeCell ref="A7:F7"/>
    <mergeCell ref="A16:F16"/>
    <mergeCell ref="A17:F17"/>
    <mergeCell ref="A18:F18"/>
    <mergeCell ref="A36:D36"/>
    <mergeCell ref="A66:F66"/>
    <mergeCell ref="B72:C72"/>
    <mergeCell ref="A38:C38"/>
    <mergeCell ref="A19:F19"/>
    <mergeCell ref="A20:F20"/>
    <mergeCell ref="B74:C74"/>
    <mergeCell ref="B75:C75"/>
    <mergeCell ref="B76:C76"/>
    <mergeCell ref="A79:F79"/>
    <mergeCell ref="A77:C77"/>
  </mergeCells>
  <pageMargins left="0.7" right="0.7" top="0.75" bottom="0.75" header="0.3" footer="0.3"/>
  <pageSetup orientation="landscape" r:id="rId1"/>
  <headerFooter>
    <oddHeader xml:space="preserve">&amp;C  
</oddHeader>
    <oddFooter xml:space="preserve">&amp;C   </oddFooter>
  </headerFooter>
  <rowBreaks count="1" manualBreakCount="1">
    <brk id="20"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7409" r:id="rId4" name="Check Box 1">
              <controlPr locked="0" defaultSize="0" autoFill="0" autoLine="0" autoPict="0">
                <anchor moveWithCells="1">
                  <from>
                    <xdr:col>0</xdr:col>
                    <xdr:colOff>335280</xdr:colOff>
                    <xdr:row>9</xdr:row>
                    <xdr:rowOff>121920</xdr:rowOff>
                  </from>
                  <to>
                    <xdr:col>2</xdr:col>
                    <xdr:colOff>762000</xdr:colOff>
                    <xdr:row>11</xdr:row>
                    <xdr:rowOff>106680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700-000000000000}">
          <x14:formula1>
            <xm:f>validations!$A$1:$A$2</xm:f>
          </x14:formula1>
          <xm:sqref>E51 D48</xm:sqref>
        </x14:dataValidation>
        <x14:dataValidation type="list" allowBlank="1" showInputMessage="1" showErrorMessage="1" xr:uid="{00000000-0002-0000-0700-000001000000}">
          <x14:formula1>
            <xm:f>validations!$R$1:$R$3</xm:f>
          </x14:formula1>
          <xm:sqref>C9</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J254"/>
  <sheetViews>
    <sheetView showGridLines="0" tabSelected="1" showRuler="0" topLeftCell="A140" zoomScale="55" zoomScaleNormal="55" zoomScalePageLayoutView="85" workbookViewId="0">
      <selection activeCell="N170" sqref="N170"/>
    </sheetView>
  </sheetViews>
  <sheetFormatPr defaultColWidth="10.69921875" defaultRowHeight="15.6"/>
  <cols>
    <col min="1" max="1" width="17.69921875" style="4" customWidth="1"/>
    <col min="2" max="2" width="43.69921875" style="4" customWidth="1"/>
    <col min="3" max="3" width="18.69921875" style="4" customWidth="1"/>
    <col min="4" max="4" width="18.3984375" style="4" customWidth="1"/>
    <col min="5" max="5" width="16.09765625" style="4" customWidth="1"/>
    <col min="6" max="6" width="14.296875" style="4" customWidth="1"/>
    <col min="7" max="7" width="25.296875" style="4" customWidth="1"/>
    <col min="8" max="24" width="10.69921875" style="4" customWidth="1"/>
    <col min="25" max="16384" width="10.69921875" style="4"/>
  </cols>
  <sheetData>
    <row r="1" spans="1:6" ht="17.399999999999999">
      <c r="A1" s="243" t="s">
        <v>979</v>
      </c>
      <c r="B1" s="243"/>
      <c r="C1" s="243"/>
      <c r="D1" s="243"/>
      <c r="E1" s="243"/>
      <c r="F1" s="33"/>
    </row>
    <row r="2" spans="1:6" ht="409.6" customHeight="1">
      <c r="A2" s="239" t="s">
        <v>980</v>
      </c>
      <c r="B2" s="239"/>
      <c r="C2" s="239"/>
      <c r="D2" s="239"/>
      <c r="E2" s="239"/>
      <c r="F2" s="74"/>
    </row>
    <row r="3" spans="1:6">
      <c r="A3" s="239"/>
      <c r="B3" s="239"/>
      <c r="C3" s="239"/>
      <c r="D3" s="239"/>
      <c r="E3" s="239"/>
      <c r="F3" s="74"/>
    </row>
    <row r="4" spans="1:6">
      <c r="A4" s="239"/>
      <c r="B4" s="239"/>
      <c r="C4" s="239"/>
      <c r="D4" s="239"/>
      <c r="E4" s="239"/>
      <c r="F4" s="74"/>
    </row>
    <row r="5" spans="1:6">
      <c r="A5" s="239"/>
      <c r="B5" s="239"/>
      <c r="C5" s="239"/>
      <c r="D5" s="239"/>
      <c r="E5" s="239"/>
      <c r="F5" s="74"/>
    </row>
    <row r="6" spans="1:6">
      <c r="A6" s="239"/>
      <c r="B6" s="239"/>
      <c r="C6" s="239"/>
      <c r="D6" s="239"/>
      <c r="E6" s="239"/>
      <c r="F6" s="74"/>
    </row>
    <row r="7" spans="1:6">
      <c r="A7" s="239"/>
      <c r="B7" s="239"/>
      <c r="C7" s="239"/>
      <c r="D7" s="239"/>
      <c r="E7" s="239"/>
      <c r="F7" s="74"/>
    </row>
    <row r="8" spans="1:6">
      <c r="A8" s="239"/>
      <c r="B8" s="239"/>
      <c r="C8" s="239"/>
      <c r="D8" s="239"/>
      <c r="E8" s="239"/>
      <c r="F8" s="74"/>
    </row>
    <row r="9" spans="1:6" ht="16.05" customHeight="1">
      <c r="A9" s="263" t="s">
        <v>981</v>
      </c>
      <c r="B9" s="263"/>
      <c r="C9" s="263"/>
      <c r="D9" s="263"/>
      <c r="E9" s="263"/>
      <c r="F9" s="181"/>
    </row>
    <row r="10" spans="1:6">
      <c r="A10" s="263"/>
      <c r="B10" s="263"/>
      <c r="C10" s="263"/>
      <c r="D10" s="263"/>
      <c r="E10" s="263"/>
      <c r="F10" s="181"/>
    </row>
    <row r="11" spans="1:6">
      <c r="A11" s="263"/>
      <c r="B11" s="263"/>
      <c r="C11" s="263"/>
      <c r="D11" s="263"/>
      <c r="E11" s="263"/>
      <c r="F11" s="181"/>
    </row>
    <row r="12" spans="1:6">
      <c r="A12" s="263"/>
      <c r="B12" s="263"/>
      <c r="C12" s="263"/>
      <c r="D12" s="263"/>
      <c r="E12" s="263"/>
      <c r="F12" s="181"/>
    </row>
    <row r="13" spans="1:6">
      <c r="A13" s="263"/>
      <c r="B13" s="263"/>
      <c r="C13" s="263"/>
      <c r="D13" s="263"/>
      <c r="E13" s="263"/>
      <c r="F13" s="181"/>
    </row>
    <row r="14" spans="1:6">
      <c r="A14" s="263"/>
      <c r="B14" s="263"/>
      <c r="C14" s="263"/>
      <c r="D14" s="263"/>
      <c r="E14" s="263"/>
      <c r="F14" s="181"/>
    </row>
    <row r="15" spans="1:6">
      <c r="A15" s="263"/>
      <c r="B15" s="263"/>
      <c r="C15" s="263"/>
      <c r="D15" s="263"/>
      <c r="E15" s="263"/>
      <c r="F15" s="181"/>
    </row>
    <row r="16" spans="1:6">
      <c r="A16" s="263"/>
      <c r="B16" s="263"/>
      <c r="C16" s="263"/>
      <c r="D16" s="263"/>
      <c r="E16" s="263"/>
      <c r="F16" s="181"/>
    </row>
    <row r="17" spans="1:10">
      <c r="A17" s="263"/>
      <c r="B17" s="263"/>
      <c r="C17" s="263"/>
      <c r="D17" s="263"/>
      <c r="E17" s="263"/>
      <c r="F17" s="181"/>
    </row>
    <row r="18" spans="1:10">
      <c r="A18" s="263"/>
      <c r="B18" s="263"/>
      <c r="C18" s="263"/>
      <c r="D18" s="263"/>
      <c r="E18" s="263"/>
      <c r="F18" s="181"/>
    </row>
    <row r="19" spans="1:10">
      <c r="A19" s="263"/>
      <c r="B19" s="263"/>
      <c r="C19" s="263"/>
      <c r="D19" s="263"/>
      <c r="E19" s="263"/>
      <c r="F19" s="181"/>
    </row>
    <row r="20" spans="1:10">
      <c r="A20" s="263"/>
      <c r="B20" s="263"/>
      <c r="C20" s="263"/>
      <c r="D20" s="263"/>
      <c r="E20" s="263"/>
      <c r="F20" s="181"/>
    </row>
    <row r="21" spans="1:10">
      <c r="A21" s="263"/>
      <c r="B21" s="263"/>
      <c r="C21" s="263"/>
      <c r="D21" s="263"/>
      <c r="E21" s="263"/>
      <c r="F21" s="181"/>
    </row>
    <row r="22" spans="1:10">
      <c r="A22" s="263"/>
      <c r="B22" s="263"/>
      <c r="C22" s="263"/>
      <c r="D22" s="263"/>
      <c r="E22" s="263"/>
      <c r="F22" s="181"/>
    </row>
    <row r="23" spans="1:10">
      <c r="A23" s="263"/>
      <c r="B23" s="263"/>
      <c r="C23" s="263"/>
      <c r="D23" s="263"/>
      <c r="E23" s="263"/>
      <c r="F23" s="181"/>
    </row>
    <row r="24" spans="1:10">
      <c r="A24" s="263"/>
      <c r="B24" s="263"/>
      <c r="C24" s="263"/>
      <c r="D24" s="263"/>
      <c r="E24" s="263"/>
      <c r="F24" s="181"/>
    </row>
    <row r="25" spans="1:10">
      <c r="A25" s="263"/>
      <c r="B25" s="263"/>
      <c r="C25" s="263"/>
      <c r="D25" s="263"/>
      <c r="E25" s="263"/>
      <c r="F25" s="181"/>
    </row>
    <row r="26" spans="1:10">
      <c r="A26" s="263"/>
      <c r="B26" s="263"/>
      <c r="C26" s="263"/>
      <c r="D26" s="263"/>
      <c r="E26" s="263"/>
      <c r="F26" s="181"/>
    </row>
    <row r="27" spans="1:10">
      <c r="A27" s="263"/>
      <c r="B27" s="263"/>
      <c r="C27" s="263"/>
      <c r="D27" s="263"/>
      <c r="E27" s="263"/>
      <c r="F27" s="181"/>
    </row>
    <row r="28" spans="1:10">
      <c r="A28" s="263"/>
      <c r="B28" s="263"/>
      <c r="C28" s="263"/>
      <c r="D28" s="263"/>
      <c r="E28" s="263"/>
      <c r="F28" s="181"/>
    </row>
    <row r="29" spans="1:10">
      <c r="A29" s="181"/>
      <c r="B29" s="181"/>
      <c r="C29" s="181"/>
      <c r="D29" s="181"/>
      <c r="E29" s="181"/>
      <c r="F29" s="181"/>
    </row>
    <row r="30" spans="1:10" ht="17.399999999999999">
      <c r="A30" s="33" t="s">
        <v>982</v>
      </c>
      <c r="B30" s="33"/>
      <c r="C30" s="181"/>
      <c r="D30" s="181"/>
      <c r="E30" s="181"/>
      <c r="F30" s="182"/>
      <c r="G30" s="182"/>
      <c r="H30" s="182"/>
      <c r="I30" s="182"/>
      <c r="J30" s="182"/>
    </row>
    <row r="31" spans="1:10" ht="19.2" customHeight="1">
      <c r="A31" s="239" t="s">
        <v>983</v>
      </c>
      <c r="B31" s="239"/>
      <c r="C31" s="239"/>
      <c r="D31" s="239"/>
      <c r="E31" s="239"/>
      <c r="F31" s="182"/>
      <c r="G31" s="182"/>
      <c r="H31" s="182"/>
      <c r="I31" s="182"/>
      <c r="J31" s="182"/>
    </row>
    <row r="32" spans="1:10" ht="19.2" customHeight="1">
      <c r="A32" s="239"/>
      <c r="B32" s="239"/>
      <c r="C32" s="239"/>
      <c r="D32" s="239"/>
      <c r="E32" s="239"/>
      <c r="F32" s="182"/>
      <c r="G32" s="182"/>
      <c r="H32" s="182"/>
      <c r="I32" s="182"/>
      <c r="J32" s="182"/>
    </row>
    <row r="33" spans="1:10" ht="19.2" customHeight="1">
      <c r="A33" s="303" t="s">
        <v>984</v>
      </c>
      <c r="B33" s="303"/>
      <c r="C33" s="303"/>
      <c r="D33" s="303"/>
      <c r="E33" s="303"/>
      <c r="F33" s="182"/>
      <c r="G33" s="182"/>
      <c r="H33" s="182"/>
      <c r="I33" s="182"/>
      <c r="J33" s="182"/>
    </row>
    <row r="34" spans="1:10">
      <c r="A34" s="303"/>
      <c r="B34" s="303"/>
      <c r="C34" s="303"/>
      <c r="D34" s="303"/>
      <c r="E34" s="303"/>
      <c r="F34" s="182"/>
      <c r="G34" s="182"/>
      <c r="H34" s="182"/>
      <c r="I34" s="182"/>
      <c r="J34" s="182"/>
    </row>
    <row r="35" spans="1:10" ht="19.2" customHeight="1">
      <c r="A35" s="308" t="s">
        <v>985</v>
      </c>
      <c r="B35" s="308"/>
      <c r="C35" s="308"/>
      <c r="D35" s="308"/>
      <c r="E35" s="308"/>
      <c r="F35" s="181"/>
    </row>
    <row r="36" spans="1:10" ht="19.2" customHeight="1">
      <c r="A36" s="308" t="s">
        <v>986</v>
      </c>
      <c r="B36" s="308"/>
      <c r="C36" s="308"/>
      <c r="D36" s="308"/>
      <c r="E36" s="308"/>
      <c r="F36" s="181"/>
    </row>
    <row r="37" spans="1:10" ht="16.05" customHeight="1">
      <c r="A37" s="308" t="s">
        <v>987</v>
      </c>
      <c r="B37" s="308"/>
      <c r="C37" s="308"/>
      <c r="D37" s="308"/>
      <c r="E37" s="308"/>
      <c r="F37" s="181"/>
    </row>
    <row r="38" spans="1:10">
      <c r="A38" s="308"/>
      <c r="B38" s="308"/>
      <c r="C38" s="308"/>
      <c r="D38" s="308"/>
      <c r="E38" s="308"/>
      <c r="F38" s="181"/>
    </row>
    <row r="39" spans="1:10">
      <c r="A39" s="183"/>
      <c r="B39" s="183"/>
      <c r="C39" s="183"/>
      <c r="D39" s="183"/>
      <c r="E39" s="183"/>
      <c r="F39" s="181"/>
    </row>
    <row r="40" spans="1:10">
      <c r="A40" s="309" t="s">
        <v>988</v>
      </c>
      <c r="B40" s="309"/>
      <c r="C40" s="309"/>
      <c r="D40" s="309"/>
      <c r="E40" s="309"/>
    </row>
    <row r="41" spans="1:10">
      <c r="A41" s="159" t="s">
        <v>989</v>
      </c>
    </row>
    <row r="43" spans="1:10">
      <c r="B43" s="3" t="s">
        <v>35</v>
      </c>
    </row>
    <row r="45" spans="1:10">
      <c r="A45" s="4" t="s">
        <v>990</v>
      </c>
    </row>
    <row r="47" spans="1:10">
      <c r="B47" s="3" t="s">
        <v>20</v>
      </c>
    </row>
    <row r="49" spans="1:4" ht="78" customHeight="1">
      <c r="A49" s="307" t="s">
        <v>982</v>
      </c>
      <c r="B49" s="307"/>
      <c r="C49" s="18" t="s">
        <v>991</v>
      </c>
      <c r="D49" s="18" t="s">
        <v>992</v>
      </c>
    </row>
    <row r="50" spans="1:4" ht="16.05" customHeight="1">
      <c r="A50" s="305" t="s">
        <v>993</v>
      </c>
      <c r="B50" s="184" t="s">
        <v>994</v>
      </c>
      <c r="C50" s="54"/>
      <c r="D50" s="54"/>
    </row>
    <row r="51" spans="1:4" ht="31.2">
      <c r="A51" s="305"/>
      <c r="B51" s="185" t="s">
        <v>995</v>
      </c>
      <c r="C51" s="54"/>
      <c r="D51" s="54"/>
    </row>
    <row r="52" spans="1:4" ht="84.3" customHeight="1">
      <c r="A52" s="305"/>
      <c r="B52" s="185" t="s">
        <v>996</v>
      </c>
      <c r="C52" s="54"/>
      <c r="D52" s="54"/>
    </row>
    <row r="53" spans="1:4" ht="46.8">
      <c r="A53" s="305"/>
      <c r="B53" s="185" t="s">
        <v>997</v>
      </c>
      <c r="C53" s="54"/>
      <c r="D53" s="54"/>
    </row>
    <row r="54" spans="1:4">
      <c r="A54" s="305"/>
      <c r="B54" s="186" t="s">
        <v>998</v>
      </c>
      <c r="C54" s="187">
        <f>SUM(C50:C53)</f>
        <v>0</v>
      </c>
      <c r="D54" s="187">
        <f>SUM(D50:D53)</f>
        <v>0</v>
      </c>
    </row>
    <row r="55" spans="1:4" ht="31.2">
      <c r="A55" s="306" t="s">
        <v>999</v>
      </c>
      <c r="B55" s="185" t="s">
        <v>1000</v>
      </c>
      <c r="C55" s="50"/>
      <c r="D55" s="50"/>
    </row>
    <row r="56" spans="1:4">
      <c r="A56" s="306"/>
      <c r="B56" s="184" t="s">
        <v>1001</v>
      </c>
      <c r="C56" s="50"/>
      <c r="D56" s="179"/>
    </row>
    <row r="57" spans="1:4" ht="46.8">
      <c r="A57" s="306"/>
      <c r="B57" s="185" t="s">
        <v>1002</v>
      </c>
      <c r="C57" s="50"/>
      <c r="D57" s="50"/>
    </row>
    <row r="58" spans="1:4">
      <c r="A58" s="306"/>
      <c r="B58" s="188" t="s">
        <v>1003</v>
      </c>
      <c r="C58" s="189">
        <f>SUM(C55:C57)</f>
        <v>0</v>
      </c>
      <c r="D58" s="189">
        <f>SUM(D55+D57)</f>
        <v>0</v>
      </c>
    </row>
    <row r="59" spans="1:4">
      <c r="A59" s="306" t="s">
        <v>1004</v>
      </c>
      <c r="B59" s="184" t="s">
        <v>1005</v>
      </c>
      <c r="C59" s="50"/>
      <c r="D59" s="50"/>
    </row>
    <row r="60" spans="1:4">
      <c r="A60" s="306"/>
      <c r="B60" s="184" t="s">
        <v>1006</v>
      </c>
      <c r="C60" s="50"/>
      <c r="D60" s="50"/>
    </row>
    <row r="61" spans="1:4">
      <c r="A61" s="306"/>
      <c r="B61" s="184" t="s">
        <v>1007</v>
      </c>
      <c r="C61" s="50"/>
      <c r="D61" s="50"/>
    </row>
    <row r="64" spans="1:4" ht="17.399999999999999">
      <c r="A64" s="33" t="s">
        <v>1008</v>
      </c>
    </row>
    <row r="65" spans="1:5">
      <c r="A65" s="239" t="s">
        <v>1009</v>
      </c>
      <c r="B65" s="239"/>
      <c r="C65" s="239"/>
      <c r="D65" s="239"/>
      <c r="E65" s="239"/>
    </row>
    <row r="66" spans="1:5">
      <c r="A66" s="239"/>
      <c r="B66" s="239"/>
      <c r="C66" s="239"/>
      <c r="D66" s="239"/>
      <c r="E66" s="239"/>
    </row>
    <row r="67" spans="1:5">
      <c r="A67" s="302" t="s">
        <v>1010</v>
      </c>
      <c r="B67" s="302"/>
      <c r="C67" s="302"/>
      <c r="D67" s="302"/>
      <c r="E67" s="302"/>
    </row>
    <row r="68" spans="1:5">
      <c r="A68" s="302" t="s">
        <v>1011</v>
      </c>
      <c r="B68" s="302"/>
      <c r="C68" s="302"/>
      <c r="D68" s="302"/>
      <c r="E68" s="302"/>
    </row>
    <row r="69" spans="1:5">
      <c r="A69" s="303" t="s">
        <v>1012</v>
      </c>
      <c r="B69" s="303"/>
      <c r="C69" s="303"/>
      <c r="D69" s="303"/>
      <c r="E69" s="303"/>
    </row>
    <row r="70" spans="1:5">
      <c r="A70" s="303"/>
      <c r="B70" s="303"/>
      <c r="C70" s="303"/>
      <c r="D70" s="303"/>
      <c r="E70" s="303"/>
    </row>
    <row r="71" spans="1:5">
      <c r="A71" s="304" t="s">
        <v>1013</v>
      </c>
      <c r="B71" s="304"/>
      <c r="C71" s="304"/>
      <c r="D71" s="304"/>
      <c r="E71" s="304"/>
    </row>
    <row r="73" spans="1:5" ht="46.8">
      <c r="C73" s="190" t="s">
        <v>1014</v>
      </c>
      <c r="D73" s="190" t="s">
        <v>1015</v>
      </c>
      <c r="E73" s="190" t="s">
        <v>1016</v>
      </c>
    </row>
    <row r="74" spans="1:5" ht="51" customHeight="1">
      <c r="A74" s="120"/>
      <c r="B74" s="113" t="s">
        <v>1017</v>
      </c>
      <c r="C74" s="13">
        <v>4965</v>
      </c>
      <c r="D74" s="13">
        <v>27770</v>
      </c>
      <c r="E74" s="13">
        <v>7469</v>
      </c>
    </row>
    <row r="75" spans="1:5" ht="51" customHeight="1">
      <c r="A75" s="120"/>
      <c r="B75" s="233" t="s">
        <v>1018</v>
      </c>
      <c r="C75" s="13">
        <v>4638</v>
      </c>
      <c r="D75" s="13">
        <v>23191</v>
      </c>
      <c r="E75" s="13">
        <v>5220</v>
      </c>
    </row>
    <row r="76" spans="1:5" ht="51" customHeight="1">
      <c r="A76" s="120"/>
      <c r="B76" s="233" t="s">
        <v>1019</v>
      </c>
      <c r="C76" s="13">
        <v>3708</v>
      </c>
      <c r="D76" s="13">
        <v>20213</v>
      </c>
      <c r="E76" s="13">
        <v>4822</v>
      </c>
    </row>
    <row r="77" spans="1:5" ht="51" customHeight="1">
      <c r="A77" s="120"/>
      <c r="B77" s="113" t="s">
        <v>1020</v>
      </c>
      <c r="C77" s="13">
        <v>3615</v>
      </c>
      <c r="D77" s="13">
        <v>19260</v>
      </c>
      <c r="E77" s="13">
        <v>4822</v>
      </c>
    </row>
    <row r="78" spans="1:5" ht="51" customHeight="1">
      <c r="A78" s="120"/>
      <c r="B78" s="113" t="s">
        <v>1021</v>
      </c>
      <c r="C78" s="13">
        <v>3058</v>
      </c>
      <c r="D78" s="13">
        <v>15962</v>
      </c>
      <c r="E78" s="13">
        <v>3435</v>
      </c>
    </row>
    <row r="79" spans="1:5" ht="51" customHeight="1">
      <c r="A79" s="120"/>
      <c r="B79" s="113" t="s">
        <v>1022</v>
      </c>
      <c r="C79" s="55">
        <v>908</v>
      </c>
      <c r="D79" s="55">
        <v>4917</v>
      </c>
      <c r="E79" s="55">
        <v>1327</v>
      </c>
    </row>
    <row r="80" spans="1:5" ht="51" customHeight="1">
      <c r="A80" s="120"/>
      <c r="B80" s="233" t="s">
        <v>1023</v>
      </c>
      <c r="C80" s="55">
        <v>2705</v>
      </c>
      <c r="D80" s="55">
        <v>13711</v>
      </c>
      <c r="E80" s="55">
        <v>2737</v>
      </c>
    </row>
    <row r="81" spans="1:5" ht="51" customHeight="1">
      <c r="A81" s="120"/>
      <c r="B81" s="233" t="s">
        <v>1024</v>
      </c>
      <c r="C81" s="55">
        <v>333</v>
      </c>
      <c r="D81" s="55">
        <v>3223</v>
      </c>
      <c r="E81" s="55">
        <v>203</v>
      </c>
    </row>
    <row r="82" spans="1:5" ht="113.1" customHeight="1">
      <c r="A82" s="120"/>
      <c r="B82" s="113" t="s">
        <v>1025</v>
      </c>
      <c r="C82" s="44">
        <v>0.9</v>
      </c>
      <c r="D82" s="44">
        <v>0.9</v>
      </c>
      <c r="E82" s="44">
        <v>0.91</v>
      </c>
    </row>
    <row r="83" spans="1:5" ht="75.900000000000006" customHeight="1">
      <c r="A83" s="120"/>
      <c r="B83" s="113" t="s">
        <v>1026</v>
      </c>
      <c r="C83" s="50">
        <v>8399</v>
      </c>
      <c r="D83" s="50">
        <v>8655</v>
      </c>
      <c r="E83" s="50">
        <v>6544</v>
      </c>
    </row>
    <row r="84" spans="1:5" ht="51" customHeight="1">
      <c r="A84" s="120"/>
      <c r="B84" s="113" t="s">
        <v>1027</v>
      </c>
      <c r="C84" s="50">
        <v>5258</v>
      </c>
      <c r="D84" s="50">
        <v>5369</v>
      </c>
      <c r="E84" s="50">
        <v>4311</v>
      </c>
    </row>
    <row r="85" spans="1:5" ht="51" customHeight="1">
      <c r="A85" s="120"/>
      <c r="B85" s="113" t="s">
        <v>1028</v>
      </c>
      <c r="C85" s="50">
        <v>2566</v>
      </c>
      <c r="D85" s="50">
        <v>2632</v>
      </c>
      <c r="E85" s="50">
        <v>2322</v>
      </c>
    </row>
    <row r="86" spans="1:5" ht="66.900000000000006" customHeight="1">
      <c r="A86" s="120"/>
      <c r="B86" s="113" t="s">
        <v>1029</v>
      </c>
      <c r="C86" s="50">
        <v>1854</v>
      </c>
      <c r="D86" s="50">
        <v>1960</v>
      </c>
      <c r="E86" s="50">
        <v>1679</v>
      </c>
    </row>
    <row r="88" spans="1:5" ht="17.399999999999999">
      <c r="A88" s="33" t="s">
        <v>1030</v>
      </c>
    </row>
    <row r="89" spans="1:5">
      <c r="A89" s="239" t="s">
        <v>1031</v>
      </c>
      <c r="B89" s="239"/>
      <c r="C89" s="239"/>
      <c r="D89" s="239"/>
      <c r="E89" s="239"/>
    </row>
    <row r="90" spans="1:5">
      <c r="A90" s="239"/>
      <c r="B90" s="239"/>
      <c r="C90" s="239"/>
      <c r="D90" s="239"/>
      <c r="E90" s="239"/>
    </row>
    <row r="91" spans="1:5">
      <c r="A91" s="302" t="s">
        <v>1032</v>
      </c>
      <c r="B91" s="302"/>
      <c r="C91" s="302"/>
      <c r="D91" s="302"/>
      <c r="E91" s="302"/>
    </row>
    <row r="92" spans="1:5">
      <c r="A92" s="303" t="s">
        <v>1033</v>
      </c>
      <c r="B92" s="303"/>
      <c r="C92" s="303"/>
      <c r="D92" s="303"/>
      <c r="E92" s="303"/>
    </row>
    <row r="93" spans="1:5">
      <c r="A93" s="303"/>
      <c r="B93" s="303"/>
      <c r="C93" s="303"/>
      <c r="D93" s="303"/>
      <c r="E93" s="303"/>
    </row>
    <row r="94" spans="1:5">
      <c r="A94" s="304" t="s">
        <v>1034</v>
      </c>
      <c r="B94" s="304"/>
      <c r="C94" s="304"/>
      <c r="D94" s="304"/>
      <c r="E94" s="304"/>
    </row>
    <row r="97" spans="1:5" ht="46.8">
      <c r="C97" s="190" t="s">
        <v>1014</v>
      </c>
      <c r="D97" s="190" t="s">
        <v>1015</v>
      </c>
      <c r="E97" s="190" t="s">
        <v>1016</v>
      </c>
    </row>
    <row r="98" spans="1:5" ht="84.75" customHeight="1">
      <c r="B98" s="233" t="s">
        <v>1035</v>
      </c>
      <c r="C98" s="55">
        <v>930</v>
      </c>
      <c r="D98" s="55">
        <v>2978</v>
      </c>
      <c r="E98" s="55">
        <v>398</v>
      </c>
    </row>
    <row r="99" spans="1:5" ht="84.75" customHeight="1">
      <c r="B99" s="113" t="s">
        <v>1036</v>
      </c>
      <c r="C99" s="50">
        <v>2590</v>
      </c>
      <c r="D99" s="50">
        <v>1920</v>
      </c>
      <c r="E99" s="50">
        <v>2283</v>
      </c>
    </row>
    <row r="100" spans="1:5" ht="84.75" customHeight="1">
      <c r="B100" s="113" t="s">
        <v>1037</v>
      </c>
      <c r="C100" s="55">
        <v>16</v>
      </c>
      <c r="D100" s="55">
        <v>136</v>
      </c>
      <c r="E100" s="55">
        <v>2</v>
      </c>
    </row>
    <row r="101" spans="1:5" ht="84.75" customHeight="1">
      <c r="B101" s="113" t="s">
        <v>1038</v>
      </c>
      <c r="C101" s="50">
        <v>13570</v>
      </c>
      <c r="D101" s="50">
        <v>11082</v>
      </c>
      <c r="E101" s="50">
        <v>8904</v>
      </c>
    </row>
    <row r="102" spans="1:5">
      <c r="A102" s="31" t="s">
        <v>1039</v>
      </c>
    </row>
    <row r="104" spans="1:5">
      <c r="A104" s="31" t="s">
        <v>1040</v>
      </c>
    </row>
    <row r="105" spans="1:5">
      <c r="A105" s="303" t="s">
        <v>1041</v>
      </c>
      <c r="B105" s="303"/>
      <c r="C105" s="303"/>
      <c r="D105" s="303"/>
      <c r="E105" s="303"/>
    </row>
    <row r="106" spans="1:5">
      <c r="A106" s="303"/>
      <c r="B106" s="303"/>
      <c r="C106" s="303"/>
      <c r="D106" s="303"/>
      <c r="E106" s="303"/>
    </row>
    <row r="107" spans="1:5">
      <c r="A107" s="301" t="s">
        <v>1042</v>
      </c>
      <c r="B107" s="301"/>
      <c r="C107" s="301"/>
      <c r="D107" s="301"/>
      <c r="E107" s="301"/>
    </row>
    <row r="108" spans="1:5">
      <c r="A108" s="302" t="s">
        <v>1043</v>
      </c>
      <c r="B108" s="302"/>
      <c r="C108" s="302"/>
      <c r="D108" s="302"/>
      <c r="E108" s="302"/>
    </row>
    <row r="110" spans="1:5">
      <c r="A110" s="31" t="s">
        <v>1044</v>
      </c>
    </row>
    <row r="111" spans="1:5">
      <c r="A111" s="301" t="s">
        <v>1045</v>
      </c>
      <c r="B111" s="301"/>
      <c r="C111" s="301"/>
      <c r="D111" s="301"/>
      <c r="E111" s="301"/>
    </row>
    <row r="112" spans="1:5">
      <c r="A112" s="301" t="s">
        <v>1046</v>
      </c>
      <c r="B112" s="301"/>
      <c r="C112" s="301"/>
      <c r="D112" s="301"/>
      <c r="E112" s="301"/>
    </row>
    <row r="113" spans="1:5">
      <c r="A113" s="301" t="s">
        <v>1047</v>
      </c>
      <c r="B113" s="301"/>
      <c r="C113" s="301"/>
      <c r="D113" s="301"/>
      <c r="E113" s="301"/>
    </row>
    <row r="114" spans="1:5">
      <c r="A114" s="301" t="s">
        <v>1048</v>
      </c>
      <c r="B114" s="301"/>
      <c r="C114" s="301"/>
      <c r="D114" s="301"/>
      <c r="E114" s="301"/>
    </row>
    <row r="115" spans="1:5">
      <c r="A115" s="301" t="s">
        <v>1049</v>
      </c>
      <c r="B115" s="301"/>
      <c r="C115" s="301"/>
      <c r="D115" s="301"/>
      <c r="E115" s="301"/>
    </row>
    <row r="118" spans="1:5" ht="17.399999999999999">
      <c r="A118" s="33" t="s">
        <v>1050</v>
      </c>
    </row>
    <row r="119" spans="1:5" ht="48.3" customHeight="1">
      <c r="A119" s="239" t="s">
        <v>1051</v>
      </c>
      <c r="B119" s="239"/>
      <c r="C119" s="239"/>
      <c r="D119" s="56"/>
      <c r="E119" s="74"/>
    </row>
    <row r="120" spans="1:5">
      <c r="A120" s="74"/>
      <c r="B120" s="74"/>
      <c r="C120" s="74"/>
      <c r="D120" s="74"/>
      <c r="E120" s="74"/>
    </row>
    <row r="121" spans="1:5" ht="17.399999999999999">
      <c r="A121" s="33" t="s">
        <v>1052</v>
      </c>
      <c r="B121" s="74"/>
      <c r="C121" s="74"/>
    </row>
    <row r="122" spans="1:5">
      <c r="A122" s="239" t="s">
        <v>1053</v>
      </c>
      <c r="B122" s="239"/>
      <c r="C122" s="239"/>
      <c r="D122" s="239"/>
      <c r="E122" s="239"/>
    </row>
    <row r="123" spans="1:5">
      <c r="A123" s="239"/>
      <c r="B123" s="239"/>
      <c r="C123" s="239"/>
      <c r="D123" s="239"/>
      <c r="E123" s="239"/>
    </row>
    <row r="125" spans="1:5">
      <c r="A125" s="303" t="s">
        <v>1054</v>
      </c>
      <c r="B125" s="303"/>
      <c r="C125" s="303"/>
      <c r="D125" s="303"/>
      <c r="E125" s="303"/>
    </row>
    <row r="126" spans="1:5">
      <c r="A126" s="303"/>
      <c r="B126" s="303"/>
      <c r="C126" s="303"/>
      <c r="D126" s="303"/>
      <c r="E126" s="303"/>
    </row>
    <row r="128" spans="1:5">
      <c r="A128" s="303" t="s">
        <v>1055</v>
      </c>
      <c r="B128" s="303"/>
      <c r="C128" s="303"/>
      <c r="D128" s="303"/>
      <c r="E128" s="303"/>
    </row>
    <row r="129" spans="1:5">
      <c r="A129" s="303"/>
      <c r="B129" s="303"/>
      <c r="C129" s="303"/>
      <c r="D129" s="303"/>
      <c r="E129" s="303"/>
    </row>
    <row r="130" spans="1:5">
      <c r="A130" s="303"/>
      <c r="B130" s="303"/>
      <c r="C130" s="303"/>
      <c r="D130" s="303"/>
      <c r="E130" s="303"/>
    </row>
    <row r="133" spans="1:5" ht="156">
      <c r="B133" s="112" t="s">
        <v>1056</v>
      </c>
      <c r="C133" s="84" t="s">
        <v>1057</v>
      </c>
      <c r="D133" s="84" t="s">
        <v>1058</v>
      </c>
      <c r="E133" s="84" t="s">
        <v>1059</v>
      </c>
    </row>
    <row r="134" spans="1:5" ht="93.9" customHeight="1">
      <c r="B134" s="234" t="s">
        <v>1060</v>
      </c>
      <c r="C134" s="55"/>
      <c r="D134" s="16">
        <v>0.23</v>
      </c>
      <c r="E134" s="21">
        <v>4013</v>
      </c>
    </row>
    <row r="135" spans="1:5" ht="79.05" customHeight="1">
      <c r="B135" s="234" t="s">
        <v>1061</v>
      </c>
      <c r="C135" s="55"/>
      <c r="D135" s="16">
        <v>0.22</v>
      </c>
      <c r="E135" s="21">
        <v>3753</v>
      </c>
    </row>
    <row r="136" spans="1:5" ht="47.1" customHeight="1">
      <c r="B136" s="192" t="s">
        <v>1062</v>
      </c>
      <c r="C136" s="55"/>
      <c r="D136" s="16"/>
      <c r="E136" s="21"/>
    </row>
    <row r="137" spans="1:5" ht="47.1" customHeight="1">
      <c r="B137" s="192" t="s">
        <v>1063</v>
      </c>
      <c r="C137" s="55"/>
      <c r="D137" s="16"/>
      <c r="E137" s="21"/>
    </row>
    <row r="138" spans="1:5" ht="47.1" customHeight="1">
      <c r="B138" s="192" t="s">
        <v>1064</v>
      </c>
      <c r="C138" s="55"/>
      <c r="D138" s="16"/>
      <c r="E138" s="21"/>
    </row>
    <row r="139" spans="1:5" ht="29.1" customHeight="1">
      <c r="B139" s="193"/>
      <c r="C139" s="98"/>
      <c r="D139" s="194"/>
      <c r="E139" s="195"/>
    </row>
    <row r="141" spans="1:5" ht="17.399999999999999">
      <c r="A141" s="33" t="s">
        <v>1065</v>
      </c>
    </row>
    <row r="142" spans="1:5">
      <c r="A142" s="4" t="s">
        <v>1066</v>
      </c>
      <c r="D142" s="98"/>
    </row>
    <row r="143" spans="1:5">
      <c r="B143" s="196" t="s">
        <v>1067</v>
      </c>
      <c r="C143" s="137" t="str">
        <f>B43</f>
        <v>2022-2023 Final</v>
      </c>
    </row>
    <row r="145" spans="1:5">
      <c r="A145" s="4" t="s">
        <v>1068</v>
      </c>
    </row>
    <row r="153" spans="1:5" ht="47.1" customHeight="1">
      <c r="A153" s="239" t="s">
        <v>1069</v>
      </c>
      <c r="B153" s="239"/>
      <c r="C153" s="239"/>
      <c r="D153" s="235">
        <v>574</v>
      </c>
      <c r="E153" s="74"/>
    </row>
    <row r="154" spans="1:5">
      <c r="A154" s="74"/>
      <c r="B154" s="74"/>
      <c r="C154" s="74"/>
      <c r="D154" s="236"/>
      <c r="E154" s="74"/>
    </row>
    <row r="155" spans="1:5" ht="47.1" customHeight="1">
      <c r="A155" s="239" t="s">
        <v>1070</v>
      </c>
      <c r="B155" s="239"/>
      <c r="C155" s="239"/>
      <c r="D155" s="326">
        <v>2754.9895470383276</v>
      </c>
    </row>
    <row r="156" spans="1:5">
      <c r="A156" s="74"/>
      <c r="B156" s="74"/>
      <c r="C156" s="74"/>
      <c r="D156" s="237"/>
    </row>
    <row r="157" spans="1:5" ht="48.9" customHeight="1">
      <c r="A157" s="239" t="s">
        <v>1071</v>
      </c>
      <c r="B157" s="239"/>
      <c r="C157" s="239"/>
      <c r="D157" s="326">
        <v>1581364</v>
      </c>
    </row>
    <row r="159" spans="1:5" ht="17.399999999999999">
      <c r="A159" s="33" t="s">
        <v>1072</v>
      </c>
    </row>
    <row r="160" spans="1:5">
      <c r="A160" s="4" t="s">
        <v>1073</v>
      </c>
    </row>
    <row r="166" spans="1:4">
      <c r="C166" s="107" t="s">
        <v>1074</v>
      </c>
      <c r="D166" s="53"/>
    </row>
    <row r="167" spans="1:4">
      <c r="A167" s="107"/>
    </row>
    <row r="168" spans="1:4" ht="17.399999999999999">
      <c r="A168" s="33" t="s">
        <v>1075</v>
      </c>
    </row>
    <row r="169" spans="1:4">
      <c r="A169" s="4" t="s">
        <v>1076</v>
      </c>
    </row>
    <row r="177" spans="1:4">
      <c r="B177" s="107" t="s">
        <v>1074</v>
      </c>
      <c r="C177" s="53"/>
    </row>
    <row r="180" spans="1:4" ht="17.399999999999999">
      <c r="A180" s="33" t="s">
        <v>1077</v>
      </c>
    </row>
    <row r="182" spans="1:4">
      <c r="A182" s="197" t="s">
        <v>1078</v>
      </c>
      <c r="D182" s="8"/>
    </row>
    <row r="183" spans="1:4">
      <c r="A183" s="76" t="s">
        <v>1079</v>
      </c>
      <c r="B183" s="76"/>
    </row>
    <row r="184" spans="1:4">
      <c r="A184" s="197"/>
    </row>
    <row r="185" spans="1:4">
      <c r="A185" s="4" t="s">
        <v>1080</v>
      </c>
      <c r="C185" s="24"/>
    </row>
    <row r="187" spans="1:4">
      <c r="A187" s="4" t="s">
        <v>1081</v>
      </c>
      <c r="C187" s="24"/>
    </row>
    <row r="189" spans="1:4" ht="17.399999999999999">
      <c r="A189" s="33" t="s">
        <v>1082</v>
      </c>
    </row>
    <row r="190" spans="1:4">
      <c r="A190" s="4" t="s">
        <v>1083</v>
      </c>
    </row>
    <row r="192" spans="1:4">
      <c r="A192" s="4" t="s">
        <v>1084</v>
      </c>
      <c r="C192" s="24"/>
    </row>
    <row r="194" spans="1:3">
      <c r="A194" s="4" t="s">
        <v>1085</v>
      </c>
      <c r="C194" s="62"/>
    </row>
    <row r="196" spans="1:3" ht="17.399999999999999">
      <c r="A196" s="33" t="s">
        <v>1086</v>
      </c>
    </row>
    <row r="198" spans="1:3">
      <c r="B198" s="4" t="s">
        <v>1087</v>
      </c>
      <c r="C198" s="62"/>
    </row>
    <row r="199" spans="1:3">
      <c r="B199" s="4" t="s">
        <v>1088</v>
      </c>
      <c r="C199" s="63"/>
    </row>
    <row r="200" spans="1:3" ht="17.399999999999999">
      <c r="A200" s="33" t="s">
        <v>1089</v>
      </c>
    </row>
    <row r="201" spans="1:3">
      <c r="A201" s="4" t="s">
        <v>1090</v>
      </c>
    </row>
    <row r="209" spans="1:5">
      <c r="D209" s="107" t="s">
        <v>1091</v>
      </c>
      <c r="E209" s="53"/>
    </row>
    <row r="211" spans="1:5" ht="17.399999999999999">
      <c r="A211" s="33" t="s">
        <v>1092</v>
      </c>
    </row>
    <row r="212" spans="1:5">
      <c r="A212" s="4" t="s">
        <v>1090</v>
      </c>
    </row>
    <row r="220" spans="1:5">
      <c r="C220" s="107" t="s">
        <v>1091</v>
      </c>
      <c r="D220" s="6"/>
    </row>
    <row r="222" spans="1:5" ht="7.05" customHeight="1"/>
    <row r="223" spans="1:5" ht="17.399999999999999">
      <c r="A223" s="33" t="s">
        <v>1093</v>
      </c>
    </row>
    <row r="224" spans="1:5">
      <c r="A224" s="4" t="s">
        <v>1094</v>
      </c>
    </row>
    <row r="233" spans="1:1" ht="17.399999999999999">
      <c r="A233" s="33" t="s">
        <v>1093</v>
      </c>
    </row>
    <row r="234" spans="1:1">
      <c r="A234" s="4" t="s">
        <v>1095</v>
      </c>
    </row>
    <row r="246" spans="1:7" ht="17.399999999999999">
      <c r="A246" s="33" t="s">
        <v>1096</v>
      </c>
    </row>
    <row r="248" spans="1:7" ht="16.05" customHeight="1">
      <c r="A248" s="239" t="s">
        <v>1097</v>
      </c>
      <c r="B248" s="239"/>
      <c r="C248" s="239"/>
      <c r="D248" s="239"/>
      <c r="E248" s="239"/>
    </row>
    <row r="249" spans="1:7">
      <c r="A249" s="239"/>
      <c r="B249" s="239"/>
      <c r="C249" s="239"/>
      <c r="D249" s="239"/>
      <c r="E249" s="239"/>
    </row>
    <row r="250" spans="1:7">
      <c r="A250" s="239"/>
      <c r="B250" s="239"/>
      <c r="C250" s="239"/>
      <c r="D250" s="239"/>
      <c r="E250" s="239"/>
    </row>
    <row r="251" spans="1:7" ht="188.1" customHeight="1">
      <c r="B251" s="53"/>
    </row>
    <row r="254" spans="1:7" ht="18">
      <c r="A254" s="238" t="s">
        <v>1098</v>
      </c>
      <c r="B254" s="238"/>
      <c r="C254" s="238"/>
      <c r="D254" s="238"/>
      <c r="E254" s="238"/>
      <c r="F254" s="72"/>
      <c r="G254" s="72"/>
    </row>
  </sheetData>
  <sheetProtection formatColumns="0" formatRows="0" selectLockedCells="1"/>
  <mergeCells count="39">
    <mergeCell ref="A71:E71"/>
    <mergeCell ref="A89:E90"/>
    <mergeCell ref="A36:E36"/>
    <mergeCell ref="A9:E28"/>
    <mergeCell ref="A40:E40"/>
    <mergeCell ref="A37:E38"/>
    <mergeCell ref="A31:E32"/>
    <mergeCell ref="A59:A61"/>
    <mergeCell ref="A65:E66"/>
    <mergeCell ref="A67:E67"/>
    <mergeCell ref="A68:E68"/>
    <mergeCell ref="A69:E70"/>
    <mergeCell ref="A1:E1"/>
    <mergeCell ref="A2:E8"/>
    <mergeCell ref="A33:E34"/>
    <mergeCell ref="A50:A54"/>
    <mergeCell ref="A55:A58"/>
    <mergeCell ref="A49:B49"/>
    <mergeCell ref="A35:E35"/>
    <mergeCell ref="A91:E91"/>
    <mergeCell ref="A92:E93"/>
    <mergeCell ref="A94:E94"/>
    <mergeCell ref="A105:E106"/>
    <mergeCell ref="A107:E107"/>
    <mergeCell ref="A254:E254"/>
    <mergeCell ref="A115:E115"/>
    <mergeCell ref="A119:C119"/>
    <mergeCell ref="A122:E123"/>
    <mergeCell ref="A108:E108"/>
    <mergeCell ref="A111:E111"/>
    <mergeCell ref="A112:E112"/>
    <mergeCell ref="A113:E113"/>
    <mergeCell ref="A114:E114"/>
    <mergeCell ref="A157:C157"/>
    <mergeCell ref="A248:E250"/>
    <mergeCell ref="A125:E126"/>
    <mergeCell ref="A128:E130"/>
    <mergeCell ref="A153:C153"/>
    <mergeCell ref="A155:C155"/>
  </mergeCells>
  <dataValidations count="2">
    <dataValidation type="list" allowBlank="1" showInputMessage="1" showErrorMessage="1" sqref="B48" xr:uid="{00000000-0002-0000-0800-000000000000}">
      <formula1>$G$45:$G$47</formula1>
    </dataValidation>
    <dataValidation type="list" allowBlank="1" showInputMessage="1" showErrorMessage="1" sqref="D183:D184" xr:uid="{00000000-0002-0000-0800-000001000000}">
      <formula1>$F$182:$F$184</formula1>
    </dataValidation>
  </dataValidations>
  <pageMargins left="0.7" right="0.7" top="0.75" bottom="0.75" header="0.3" footer="0.3"/>
  <pageSetup orientation="landscape" r:id="rId1"/>
  <headerFooter>
    <oddHeader xml:space="preserve">&amp;C  
</oddHeader>
    <oddFooter xml:space="preserve">&amp;C  </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0481" r:id="rId4" name="Check Box 1">
              <controlPr locked="0" defaultSize="0" autoFill="0" autoLine="0" autoPict="0">
                <anchor moveWithCells="1">
                  <from>
                    <xdr:col>0</xdr:col>
                    <xdr:colOff>1318260</xdr:colOff>
                    <xdr:row>145</xdr:row>
                    <xdr:rowOff>121920</xdr:rowOff>
                  </from>
                  <to>
                    <xdr:col>2</xdr:col>
                    <xdr:colOff>1379220</xdr:colOff>
                    <xdr:row>147</xdr:row>
                    <xdr:rowOff>106680</xdr:rowOff>
                  </to>
                </anchor>
              </controlPr>
            </control>
          </mc:Choice>
        </mc:AlternateContent>
        <mc:AlternateContent xmlns:mc="http://schemas.openxmlformats.org/markup-compatibility/2006">
          <mc:Choice Requires="x14">
            <control shapeId="20482" r:id="rId5" name="Check Box 2">
              <controlPr locked="0" defaultSize="0" autoFill="0" autoLine="0" autoPict="0">
                <anchor moveWithCells="1">
                  <from>
                    <xdr:col>0</xdr:col>
                    <xdr:colOff>1303020</xdr:colOff>
                    <xdr:row>147</xdr:row>
                    <xdr:rowOff>114300</xdr:rowOff>
                  </from>
                  <to>
                    <xdr:col>2</xdr:col>
                    <xdr:colOff>1379220</xdr:colOff>
                    <xdr:row>149</xdr:row>
                    <xdr:rowOff>83820</xdr:rowOff>
                  </to>
                </anchor>
              </controlPr>
            </control>
          </mc:Choice>
        </mc:AlternateContent>
        <mc:AlternateContent xmlns:mc="http://schemas.openxmlformats.org/markup-compatibility/2006">
          <mc:Choice Requires="x14">
            <control shapeId="20483" r:id="rId6" name="Check Box 3">
              <controlPr locked="0" defaultSize="0" autoFill="0" autoLine="0" autoPict="0">
                <anchor moveWithCells="1">
                  <from>
                    <xdr:col>0</xdr:col>
                    <xdr:colOff>1303020</xdr:colOff>
                    <xdr:row>149</xdr:row>
                    <xdr:rowOff>114300</xdr:rowOff>
                  </from>
                  <to>
                    <xdr:col>2</xdr:col>
                    <xdr:colOff>1379220</xdr:colOff>
                    <xdr:row>151</xdr:row>
                    <xdr:rowOff>83820</xdr:rowOff>
                  </to>
                </anchor>
              </controlPr>
            </control>
          </mc:Choice>
        </mc:AlternateContent>
        <mc:AlternateContent xmlns:mc="http://schemas.openxmlformats.org/markup-compatibility/2006">
          <mc:Choice Requires="x14">
            <control shapeId="20484" r:id="rId7" name="Check Box 4">
              <controlPr locked="0" defaultSize="0" autoFill="0" autoLine="0" autoPict="0">
                <anchor moveWithCells="1">
                  <from>
                    <xdr:col>0</xdr:col>
                    <xdr:colOff>419100</xdr:colOff>
                    <xdr:row>160</xdr:row>
                    <xdr:rowOff>114300</xdr:rowOff>
                  </from>
                  <to>
                    <xdr:col>1</xdr:col>
                    <xdr:colOff>2026920</xdr:colOff>
                    <xdr:row>162</xdr:row>
                    <xdr:rowOff>83820</xdr:rowOff>
                  </to>
                </anchor>
              </controlPr>
            </control>
          </mc:Choice>
        </mc:AlternateContent>
        <mc:AlternateContent xmlns:mc="http://schemas.openxmlformats.org/markup-compatibility/2006">
          <mc:Choice Requires="x14">
            <control shapeId="20485" r:id="rId8" name="Check Box 5">
              <controlPr locked="0" defaultSize="0" autoFill="0" autoLine="0" autoPict="0">
                <anchor moveWithCells="1">
                  <from>
                    <xdr:col>0</xdr:col>
                    <xdr:colOff>419100</xdr:colOff>
                    <xdr:row>162</xdr:row>
                    <xdr:rowOff>114300</xdr:rowOff>
                  </from>
                  <to>
                    <xdr:col>1</xdr:col>
                    <xdr:colOff>2042160</xdr:colOff>
                    <xdr:row>164</xdr:row>
                    <xdr:rowOff>83820</xdr:rowOff>
                  </to>
                </anchor>
              </controlPr>
            </control>
          </mc:Choice>
        </mc:AlternateContent>
        <mc:AlternateContent xmlns:mc="http://schemas.openxmlformats.org/markup-compatibility/2006">
          <mc:Choice Requires="x14">
            <control shapeId="20488" r:id="rId9" name="Check Box 8">
              <controlPr locked="0" defaultSize="0" autoFill="0" autoLine="0" autoPict="0">
                <anchor moveWithCells="1">
                  <from>
                    <xdr:col>0</xdr:col>
                    <xdr:colOff>419100</xdr:colOff>
                    <xdr:row>164</xdr:row>
                    <xdr:rowOff>53340</xdr:rowOff>
                  </from>
                  <to>
                    <xdr:col>1</xdr:col>
                    <xdr:colOff>2026920</xdr:colOff>
                    <xdr:row>166</xdr:row>
                    <xdr:rowOff>22860</xdr:rowOff>
                  </to>
                </anchor>
              </controlPr>
            </control>
          </mc:Choice>
        </mc:AlternateContent>
        <mc:AlternateContent xmlns:mc="http://schemas.openxmlformats.org/markup-compatibility/2006">
          <mc:Choice Requires="x14">
            <control shapeId="20489" r:id="rId10" name="Check Box 9">
              <controlPr locked="0" defaultSize="0" autoFill="0" autoLine="0" autoPict="0">
                <anchor moveWithCells="1">
                  <from>
                    <xdr:col>0</xdr:col>
                    <xdr:colOff>403860</xdr:colOff>
                    <xdr:row>169</xdr:row>
                    <xdr:rowOff>121920</xdr:rowOff>
                  </from>
                  <to>
                    <xdr:col>1</xdr:col>
                    <xdr:colOff>2019300</xdr:colOff>
                    <xdr:row>171</xdr:row>
                    <xdr:rowOff>106680</xdr:rowOff>
                  </to>
                </anchor>
              </controlPr>
            </control>
          </mc:Choice>
        </mc:AlternateContent>
        <mc:AlternateContent xmlns:mc="http://schemas.openxmlformats.org/markup-compatibility/2006">
          <mc:Choice Requires="x14">
            <control shapeId="20490" r:id="rId11" name="Check Box 10">
              <controlPr locked="0" defaultSize="0" autoFill="0" autoLine="0" autoPict="0">
                <anchor moveWithCells="1">
                  <from>
                    <xdr:col>0</xdr:col>
                    <xdr:colOff>403860</xdr:colOff>
                    <xdr:row>171</xdr:row>
                    <xdr:rowOff>121920</xdr:rowOff>
                  </from>
                  <to>
                    <xdr:col>1</xdr:col>
                    <xdr:colOff>2026920</xdr:colOff>
                    <xdr:row>173</xdr:row>
                    <xdr:rowOff>106680</xdr:rowOff>
                  </to>
                </anchor>
              </controlPr>
            </control>
          </mc:Choice>
        </mc:AlternateContent>
        <mc:AlternateContent xmlns:mc="http://schemas.openxmlformats.org/markup-compatibility/2006">
          <mc:Choice Requires="x14">
            <control shapeId="20491" r:id="rId12" name="Check Box 11">
              <controlPr locked="0" defaultSize="0" autoFill="0" autoLine="0" autoPict="0">
                <anchor moveWithCells="1">
                  <from>
                    <xdr:col>0</xdr:col>
                    <xdr:colOff>403860</xdr:colOff>
                    <xdr:row>173</xdr:row>
                    <xdr:rowOff>121920</xdr:rowOff>
                  </from>
                  <to>
                    <xdr:col>1</xdr:col>
                    <xdr:colOff>2811780</xdr:colOff>
                    <xdr:row>175</xdr:row>
                    <xdr:rowOff>106680</xdr:rowOff>
                  </to>
                </anchor>
              </controlPr>
            </control>
          </mc:Choice>
        </mc:AlternateContent>
        <mc:AlternateContent xmlns:mc="http://schemas.openxmlformats.org/markup-compatibility/2006">
          <mc:Choice Requires="x14">
            <control shapeId="20492" r:id="rId13" name="Check Box 12">
              <controlPr locked="0" defaultSize="0" autoFill="0" autoLine="0" autoPict="0">
                <anchor moveWithCells="1">
                  <from>
                    <xdr:col>1</xdr:col>
                    <xdr:colOff>3276600</xdr:colOff>
                    <xdr:row>169</xdr:row>
                    <xdr:rowOff>121920</xdr:rowOff>
                  </from>
                  <to>
                    <xdr:col>4</xdr:col>
                    <xdr:colOff>1127760</xdr:colOff>
                    <xdr:row>171</xdr:row>
                    <xdr:rowOff>106680</xdr:rowOff>
                  </to>
                </anchor>
              </controlPr>
            </control>
          </mc:Choice>
        </mc:AlternateContent>
        <mc:AlternateContent xmlns:mc="http://schemas.openxmlformats.org/markup-compatibility/2006">
          <mc:Choice Requires="x14">
            <control shapeId="20493" r:id="rId14" name="Check Box 13">
              <controlPr locked="0" defaultSize="0" autoFill="0" autoLine="0" autoPict="0">
                <anchor moveWithCells="1">
                  <from>
                    <xdr:col>1</xdr:col>
                    <xdr:colOff>3276600</xdr:colOff>
                    <xdr:row>173</xdr:row>
                    <xdr:rowOff>114300</xdr:rowOff>
                  </from>
                  <to>
                    <xdr:col>4</xdr:col>
                    <xdr:colOff>76200</xdr:colOff>
                    <xdr:row>175</xdr:row>
                    <xdr:rowOff>83820</xdr:rowOff>
                  </to>
                </anchor>
              </controlPr>
            </control>
          </mc:Choice>
        </mc:AlternateContent>
        <mc:AlternateContent xmlns:mc="http://schemas.openxmlformats.org/markup-compatibility/2006">
          <mc:Choice Requires="x14">
            <control shapeId="20494" r:id="rId15" name="Check Box 14">
              <controlPr locked="0" defaultSize="0" autoFill="0" autoLine="0" autoPict="0">
                <anchor moveWithCells="1">
                  <from>
                    <xdr:col>1</xdr:col>
                    <xdr:colOff>3276600</xdr:colOff>
                    <xdr:row>171</xdr:row>
                    <xdr:rowOff>106680</xdr:rowOff>
                  </from>
                  <to>
                    <xdr:col>4</xdr:col>
                    <xdr:colOff>76200</xdr:colOff>
                    <xdr:row>173</xdr:row>
                    <xdr:rowOff>76200</xdr:rowOff>
                  </to>
                </anchor>
              </controlPr>
            </control>
          </mc:Choice>
        </mc:AlternateContent>
        <mc:AlternateContent xmlns:mc="http://schemas.openxmlformats.org/markup-compatibility/2006">
          <mc:Choice Requires="x14">
            <control shapeId="20500" r:id="rId16" name="Check Box 20">
              <controlPr locked="0" defaultSize="0" autoFill="0" autoLine="0" autoPict="0">
                <anchor moveWithCells="1">
                  <from>
                    <xdr:col>0</xdr:col>
                    <xdr:colOff>1104900</xdr:colOff>
                    <xdr:row>201</xdr:row>
                    <xdr:rowOff>114300</xdr:rowOff>
                  </from>
                  <to>
                    <xdr:col>1</xdr:col>
                    <xdr:colOff>2339340</xdr:colOff>
                    <xdr:row>203</xdr:row>
                    <xdr:rowOff>83820</xdr:rowOff>
                  </to>
                </anchor>
              </controlPr>
            </control>
          </mc:Choice>
        </mc:AlternateContent>
        <mc:AlternateContent xmlns:mc="http://schemas.openxmlformats.org/markup-compatibility/2006">
          <mc:Choice Requires="x14">
            <control shapeId="20501" r:id="rId17" name="Check Box 21">
              <controlPr locked="0" defaultSize="0" autoFill="0" autoLine="0" autoPict="0">
                <anchor moveWithCells="1">
                  <from>
                    <xdr:col>0</xdr:col>
                    <xdr:colOff>1097280</xdr:colOff>
                    <xdr:row>203</xdr:row>
                    <xdr:rowOff>106680</xdr:rowOff>
                  </from>
                  <to>
                    <xdr:col>1</xdr:col>
                    <xdr:colOff>2324100</xdr:colOff>
                    <xdr:row>205</xdr:row>
                    <xdr:rowOff>76200</xdr:rowOff>
                  </to>
                </anchor>
              </controlPr>
            </control>
          </mc:Choice>
        </mc:AlternateContent>
        <mc:AlternateContent xmlns:mc="http://schemas.openxmlformats.org/markup-compatibility/2006">
          <mc:Choice Requires="x14">
            <control shapeId="20502" r:id="rId18" name="Check Box 22">
              <controlPr locked="0" defaultSize="0" autoFill="0" autoLine="0" autoPict="0">
                <anchor moveWithCells="1">
                  <from>
                    <xdr:col>0</xdr:col>
                    <xdr:colOff>1097280</xdr:colOff>
                    <xdr:row>205</xdr:row>
                    <xdr:rowOff>114300</xdr:rowOff>
                  </from>
                  <to>
                    <xdr:col>1</xdr:col>
                    <xdr:colOff>2324100</xdr:colOff>
                    <xdr:row>207</xdr:row>
                    <xdr:rowOff>83820</xdr:rowOff>
                  </to>
                </anchor>
              </controlPr>
            </control>
          </mc:Choice>
        </mc:AlternateContent>
        <mc:AlternateContent xmlns:mc="http://schemas.openxmlformats.org/markup-compatibility/2006">
          <mc:Choice Requires="x14">
            <control shapeId="20503" r:id="rId19" name="Check Box 23">
              <controlPr locked="0" defaultSize="0" autoFill="0" autoLine="0" autoPict="0">
                <anchor moveWithCells="1">
                  <from>
                    <xdr:col>0</xdr:col>
                    <xdr:colOff>1097280</xdr:colOff>
                    <xdr:row>207</xdr:row>
                    <xdr:rowOff>114300</xdr:rowOff>
                  </from>
                  <to>
                    <xdr:col>1</xdr:col>
                    <xdr:colOff>2324100</xdr:colOff>
                    <xdr:row>209</xdr:row>
                    <xdr:rowOff>83820</xdr:rowOff>
                  </to>
                </anchor>
              </controlPr>
            </control>
          </mc:Choice>
        </mc:AlternateContent>
        <mc:AlternateContent xmlns:mc="http://schemas.openxmlformats.org/markup-compatibility/2006">
          <mc:Choice Requires="x14">
            <control shapeId="20504" r:id="rId20" name="Check Box 24">
              <controlPr locked="0" defaultSize="0" autoFill="0" autoLine="0" autoPict="0">
                <anchor moveWithCells="1">
                  <from>
                    <xdr:col>1</xdr:col>
                    <xdr:colOff>3307080</xdr:colOff>
                    <xdr:row>201</xdr:row>
                    <xdr:rowOff>114300</xdr:rowOff>
                  </from>
                  <to>
                    <xdr:col>3</xdr:col>
                    <xdr:colOff>1127760</xdr:colOff>
                    <xdr:row>203</xdr:row>
                    <xdr:rowOff>83820</xdr:rowOff>
                  </to>
                </anchor>
              </controlPr>
            </control>
          </mc:Choice>
        </mc:AlternateContent>
        <mc:AlternateContent xmlns:mc="http://schemas.openxmlformats.org/markup-compatibility/2006">
          <mc:Choice Requires="x14">
            <control shapeId="20505" r:id="rId21" name="Check Box 25">
              <controlPr locked="0" defaultSize="0" autoFill="0" autoLine="0" autoPict="0">
                <anchor moveWithCells="1">
                  <from>
                    <xdr:col>1</xdr:col>
                    <xdr:colOff>3307080</xdr:colOff>
                    <xdr:row>203</xdr:row>
                    <xdr:rowOff>106680</xdr:rowOff>
                  </from>
                  <to>
                    <xdr:col>3</xdr:col>
                    <xdr:colOff>1112520</xdr:colOff>
                    <xdr:row>205</xdr:row>
                    <xdr:rowOff>76200</xdr:rowOff>
                  </to>
                </anchor>
              </controlPr>
            </control>
          </mc:Choice>
        </mc:AlternateContent>
        <mc:AlternateContent xmlns:mc="http://schemas.openxmlformats.org/markup-compatibility/2006">
          <mc:Choice Requires="x14">
            <control shapeId="20506" r:id="rId22" name="Check Box 26">
              <controlPr locked="0" defaultSize="0" autoFill="0" autoLine="0" autoPict="0">
                <anchor moveWithCells="1">
                  <from>
                    <xdr:col>1</xdr:col>
                    <xdr:colOff>3307080</xdr:colOff>
                    <xdr:row>205</xdr:row>
                    <xdr:rowOff>114300</xdr:rowOff>
                  </from>
                  <to>
                    <xdr:col>4</xdr:col>
                    <xdr:colOff>845820</xdr:colOff>
                    <xdr:row>207</xdr:row>
                    <xdr:rowOff>83820</xdr:rowOff>
                  </to>
                </anchor>
              </controlPr>
            </control>
          </mc:Choice>
        </mc:AlternateContent>
        <mc:AlternateContent xmlns:mc="http://schemas.openxmlformats.org/markup-compatibility/2006">
          <mc:Choice Requires="x14">
            <control shapeId="20507" r:id="rId23" name="Check Box 27">
              <controlPr locked="0" defaultSize="0" autoFill="0" autoLine="0" autoPict="0">
                <anchor moveWithCells="1">
                  <from>
                    <xdr:col>1</xdr:col>
                    <xdr:colOff>3307080</xdr:colOff>
                    <xdr:row>207</xdr:row>
                    <xdr:rowOff>106680</xdr:rowOff>
                  </from>
                  <to>
                    <xdr:col>2</xdr:col>
                    <xdr:colOff>1021080</xdr:colOff>
                    <xdr:row>209</xdr:row>
                    <xdr:rowOff>76200</xdr:rowOff>
                  </to>
                </anchor>
              </controlPr>
            </control>
          </mc:Choice>
        </mc:AlternateContent>
        <mc:AlternateContent xmlns:mc="http://schemas.openxmlformats.org/markup-compatibility/2006">
          <mc:Choice Requires="x14">
            <control shapeId="20508" r:id="rId24" name="Check Box 28">
              <controlPr locked="0" defaultSize="0" autoFill="0" autoLine="0" autoPict="0">
                <anchor moveWithCells="1">
                  <from>
                    <xdr:col>0</xdr:col>
                    <xdr:colOff>1112520</xdr:colOff>
                    <xdr:row>212</xdr:row>
                    <xdr:rowOff>106680</xdr:rowOff>
                  </from>
                  <to>
                    <xdr:col>1</xdr:col>
                    <xdr:colOff>1188720</xdr:colOff>
                    <xdr:row>214</xdr:row>
                    <xdr:rowOff>76200</xdr:rowOff>
                  </to>
                </anchor>
              </controlPr>
            </control>
          </mc:Choice>
        </mc:AlternateContent>
        <mc:AlternateContent xmlns:mc="http://schemas.openxmlformats.org/markup-compatibility/2006">
          <mc:Choice Requires="x14">
            <control shapeId="20509" r:id="rId25" name="Check Box 29">
              <controlPr locked="0" defaultSize="0" autoFill="0" autoLine="0" autoPict="0">
                <anchor moveWithCells="1">
                  <from>
                    <xdr:col>0</xdr:col>
                    <xdr:colOff>1104900</xdr:colOff>
                    <xdr:row>214</xdr:row>
                    <xdr:rowOff>83820</xdr:rowOff>
                  </from>
                  <to>
                    <xdr:col>1</xdr:col>
                    <xdr:colOff>647700</xdr:colOff>
                    <xdr:row>216</xdr:row>
                    <xdr:rowOff>68580</xdr:rowOff>
                  </to>
                </anchor>
              </controlPr>
            </control>
          </mc:Choice>
        </mc:AlternateContent>
        <mc:AlternateContent xmlns:mc="http://schemas.openxmlformats.org/markup-compatibility/2006">
          <mc:Choice Requires="x14">
            <control shapeId="20510" r:id="rId26" name="Check Box 30">
              <controlPr locked="0" defaultSize="0" autoFill="0" autoLine="0" autoPict="0">
                <anchor moveWithCells="1">
                  <from>
                    <xdr:col>0</xdr:col>
                    <xdr:colOff>1097280</xdr:colOff>
                    <xdr:row>216</xdr:row>
                    <xdr:rowOff>106680</xdr:rowOff>
                  </from>
                  <to>
                    <xdr:col>1</xdr:col>
                    <xdr:colOff>1645920</xdr:colOff>
                    <xdr:row>218</xdr:row>
                    <xdr:rowOff>76200</xdr:rowOff>
                  </to>
                </anchor>
              </controlPr>
            </control>
          </mc:Choice>
        </mc:AlternateContent>
        <mc:AlternateContent xmlns:mc="http://schemas.openxmlformats.org/markup-compatibility/2006">
          <mc:Choice Requires="x14">
            <control shapeId="20511" r:id="rId27" name="Check Box 31">
              <controlPr locked="0" defaultSize="0" autoFill="0" autoLine="0" autoPict="0">
                <anchor moveWithCells="1">
                  <from>
                    <xdr:col>0</xdr:col>
                    <xdr:colOff>1104900</xdr:colOff>
                    <xdr:row>218</xdr:row>
                    <xdr:rowOff>106680</xdr:rowOff>
                  </from>
                  <to>
                    <xdr:col>1</xdr:col>
                    <xdr:colOff>2339340</xdr:colOff>
                    <xdr:row>220</xdr:row>
                    <xdr:rowOff>76200</xdr:rowOff>
                  </to>
                </anchor>
              </controlPr>
            </control>
          </mc:Choice>
        </mc:AlternateContent>
        <mc:AlternateContent xmlns:mc="http://schemas.openxmlformats.org/markup-compatibility/2006">
          <mc:Choice Requires="x14">
            <control shapeId="20512" r:id="rId28" name="Check Box 32">
              <controlPr locked="0" defaultSize="0" autoFill="0" autoLine="0" autoPict="0">
                <anchor moveWithCells="1">
                  <from>
                    <xdr:col>1</xdr:col>
                    <xdr:colOff>2499360</xdr:colOff>
                    <xdr:row>212</xdr:row>
                    <xdr:rowOff>114300</xdr:rowOff>
                  </from>
                  <to>
                    <xdr:col>4</xdr:col>
                    <xdr:colOff>1082040</xdr:colOff>
                    <xdr:row>214</xdr:row>
                    <xdr:rowOff>83820</xdr:rowOff>
                  </to>
                </anchor>
              </controlPr>
            </control>
          </mc:Choice>
        </mc:AlternateContent>
        <mc:AlternateContent xmlns:mc="http://schemas.openxmlformats.org/markup-compatibility/2006">
          <mc:Choice Requires="x14">
            <control shapeId="20513" r:id="rId29" name="Check Box 33">
              <controlPr locked="0" defaultSize="0" autoFill="0" autoLine="0" autoPict="0">
                <anchor moveWithCells="1">
                  <from>
                    <xdr:col>1</xdr:col>
                    <xdr:colOff>2499360</xdr:colOff>
                    <xdr:row>214</xdr:row>
                    <xdr:rowOff>114300</xdr:rowOff>
                  </from>
                  <to>
                    <xdr:col>3</xdr:col>
                    <xdr:colOff>335280</xdr:colOff>
                    <xdr:row>216</xdr:row>
                    <xdr:rowOff>83820</xdr:rowOff>
                  </to>
                </anchor>
              </controlPr>
            </control>
          </mc:Choice>
        </mc:AlternateContent>
        <mc:AlternateContent xmlns:mc="http://schemas.openxmlformats.org/markup-compatibility/2006">
          <mc:Choice Requires="x14">
            <control shapeId="20514" r:id="rId30" name="Check Box 34">
              <controlPr locked="0" defaultSize="0" autoFill="0" autoLine="0" autoPict="0">
                <anchor moveWithCells="1">
                  <from>
                    <xdr:col>1</xdr:col>
                    <xdr:colOff>2484120</xdr:colOff>
                    <xdr:row>216</xdr:row>
                    <xdr:rowOff>114300</xdr:rowOff>
                  </from>
                  <to>
                    <xdr:col>3</xdr:col>
                    <xdr:colOff>312420</xdr:colOff>
                    <xdr:row>218</xdr:row>
                    <xdr:rowOff>83820</xdr:rowOff>
                  </to>
                </anchor>
              </controlPr>
            </control>
          </mc:Choice>
        </mc:AlternateContent>
        <mc:AlternateContent xmlns:mc="http://schemas.openxmlformats.org/markup-compatibility/2006">
          <mc:Choice Requires="x14">
            <control shapeId="20515" r:id="rId31" name="Check Box 35">
              <controlPr locked="0" defaultSize="0" autoFill="0" autoLine="0" autoPict="0">
                <anchor moveWithCells="1">
                  <from>
                    <xdr:col>1</xdr:col>
                    <xdr:colOff>2499360</xdr:colOff>
                    <xdr:row>218</xdr:row>
                    <xdr:rowOff>106680</xdr:rowOff>
                  </from>
                  <to>
                    <xdr:col>2</xdr:col>
                    <xdr:colOff>76200</xdr:colOff>
                    <xdr:row>220</xdr:row>
                    <xdr:rowOff>76200</xdr:rowOff>
                  </to>
                </anchor>
              </controlPr>
            </control>
          </mc:Choice>
        </mc:AlternateContent>
        <mc:AlternateContent xmlns:mc="http://schemas.openxmlformats.org/markup-compatibility/2006">
          <mc:Choice Requires="x14">
            <control shapeId="20516" r:id="rId32" name="Check Box 36">
              <controlPr locked="0" defaultSize="0" autoFill="0" autoLine="0" autoPict="0">
                <anchor moveWithCells="1">
                  <from>
                    <xdr:col>0</xdr:col>
                    <xdr:colOff>1104900</xdr:colOff>
                    <xdr:row>224</xdr:row>
                    <xdr:rowOff>7620</xdr:rowOff>
                  </from>
                  <to>
                    <xdr:col>1</xdr:col>
                    <xdr:colOff>1287780</xdr:colOff>
                    <xdr:row>225</xdr:row>
                    <xdr:rowOff>190500</xdr:rowOff>
                  </to>
                </anchor>
              </controlPr>
            </control>
          </mc:Choice>
        </mc:AlternateContent>
        <mc:AlternateContent xmlns:mc="http://schemas.openxmlformats.org/markup-compatibility/2006">
          <mc:Choice Requires="x14">
            <control shapeId="20517" r:id="rId33" name="Check Box 37">
              <controlPr locked="0" defaultSize="0" autoFill="0" autoLine="0" autoPict="0">
                <anchor moveWithCells="1">
                  <from>
                    <xdr:col>0</xdr:col>
                    <xdr:colOff>1112520</xdr:colOff>
                    <xdr:row>226</xdr:row>
                    <xdr:rowOff>0</xdr:rowOff>
                  </from>
                  <to>
                    <xdr:col>1</xdr:col>
                    <xdr:colOff>1295400</xdr:colOff>
                    <xdr:row>227</xdr:row>
                    <xdr:rowOff>182880</xdr:rowOff>
                  </to>
                </anchor>
              </controlPr>
            </control>
          </mc:Choice>
        </mc:AlternateContent>
        <mc:AlternateContent xmlns:mc="http://schemas.openxmlformats.org/markup-compatibility/2006">
          <mc:Choice Requires="x14">
            <control shapeId="20518" r:id="rId34" name="Check Box 38">
              <controlPr locked="0" defaultSize="0" autoFill="0" autoLine="0" autoPict="0">
                <anchor moveWithCells="1">
                  <from>
                    <xdr:col>0</xdr:col>
                    <xdr:colOff>1104900</xdr:colOff>
                    <xdr:row>228</xdr:row>
                    <xdr:rowOff>7620</xdr:rowOff>
                  </from>
                  <to>
                    <xdr:col>1</xdr:col>
                    <xdr:colOff>1287780</xdr:colOff>
                    <xdr:row>229</xdr:row>
                    <xdr:rowOff>190500</xdr:rowOff>
                  </to>
                </anchor>
              </controlPr>
            </control>
          </mc:Choice>
        </mc:AlternateContent>
        <mc:AlternateContent xmlns:mc="http://schemas.openxmlformats.org/markup-compatibility/2006">
          <mc:Choice Requires="x14">
            <control shapeId="20519" r:id="rId35" name="Check Box 39">
              <controlPr locked="0" defaultSize="0" autoFill="0" autoLine="0" autoPict="0">
                <anchor moveWithCells="1">
                  <from>
                    <xdr:col>0</xdr:col>
                    <xdr:colOff>1104900</xdr:colOff>
                    <xdr:row>230</xdr:row>
                    <xdr:rowOff>7620</xdr:rowOff>
                  </from>
                  <to>
                    <xdr:col>1</xdr:col>
                    <xdr:colOff>1287780</xdr:colOff>
                    <xdr:row>231</xdr:row>
                    <xdr:rowOff>190500</xdr:rowOff>
                  </to>
                </anchor>
              </controlPr>
            </control>
          </mc:Choice>
        </mc:AlternateContent>
        <mc:AlternateContent xmlns:mc="http://schemas.openxmlformats.org/markup-compatibility/2006">
          <mc:Choice Requires="x14">
            <control shapeId="20520" r:id="rId36" name="Check Box 40">
              <controlPr locked="0" defaultSize="0" autoFill="0" autoLine="0" autoPict="0">
                <anchor moveWithCells="1">
                  <from>
                    <xdr:col>1</xdr:col>
                    <xdr:colOff>1524000</xdr:colOff>
                    <xdr:row>224</xdr:row>
                    <xdr:rowOff>7620</xdr:rowOff>
                  </from>
                  <to>
                    <xdr:col>1</xdr:col>
                    <xdr:colOff>3048000</xdr:colOff>
                    <xdr:row>225</xdr:row>
                    <xdr:rowOff>190500</xdr:rowOff>
                  </to>
                </anchor>
              </controlPr>
            </control>
          </mc:Choice>
        </mc:AlternateContent>
        <mc:AlternateContent xmlns:mc="http://schemas.openxmlformats.org/markup-compatibility/2006">
          <mc:Choice Requires="x14">
            <control shapeId="20521" r:id="rId37" name="Check Box 41">
              <controlPr locked="0" defaultSize="0" autoFill="0" autoLine="0" autoPict="0">
                <anchor moveWithCells="1">
                  <from>
                    <xdr:col>1</xdr:col>
                    <xdr:colOff>1539240</xdr:colOff>
                    <xdr:row>226</xdr:row>
                    <xdr:rowOff>0</xdr:rowOff>
                  </from>
                  <to>
                    <xdr:col>1</xdr:col>
                    <xdr:colOff>3055620</xdr:colOff>
                    <xdr:row>227</xdr:row>
                    <xdr:rowOff>182880</xdr:rowOff>
                  </to>
                </anchor>
              </controlPr>
            </control>
          </mc:Choice>
        </mc:AlternateContent>
        <mc:AlternateContent xmlns:mc="http://schemas.openxmlformats.org/markup-compatibility/2006">
          <mc:Choice Requires="x14">
            <control shapeId="20522" r:id="rId38" name="Check Box 42">
              <controlPr locked="0" defaultSize="0" autoFill="0" autoLine="0" autoPict="0">
                <anchor moveWithCells="1">
                  <from>
                    <xdr:col>1</xdr:col>
                    <xdr:colOff>1524000</xdr:colOff>
                    <xdr:row>228</xdr:row>
                    <xdr:rowOff>7620</xdr:rowOff>
                  </from>
                  <to>
                    <xdr:col>1</xdr:col>
                    <xdr:colOff>3048000</xdr:colOff>
                    <xdr:row>229</xdr:row>
                    <xdr:rowOff>190500</xdr:rowOff>
                  </to>
                </anchor>
              </controlPr>
            </control>
          </mc:Choice>
        </mc:AlternateContent>
        <mc:AlternateContent xmlns:mc="http://schemas.openxmlformats.org/markup-compatibility/2006">
          <mc:Choice Requires="x14">
            <control shapeId="20523" r:id="rId39" name="Check Box 43">
              <controlPr locked="0" defaultSize="0" autoFill="0" autoLine="0" autoPict="0">
                <anchor moveWithCells="1">
                  <from>
                    <xdr:col>1</xdr:col>
                    <xdr:colOff>1524000</xdr:colOff>
                    <xdr:row>230</xdr:row>
                    <xdr:rowOff>7620</xdr:rowOff>
                  </from>
                  <to>
                    <xdr:col>1</xdr:col>
                    <xdr:colOff>3048000</xdr:colOff>
                    <xdr:row>231</xdr:row>
                    <xdr:rowOff>190500</xdr:rowOff>
                  </to>
                </anchor>
              </controlPr>
            </control>
          </mc:Choice>
        </mc:AlternateContent>
        <mc:AlternateContent xmlns:mc="http://schemas.openxmlformats.org/markup-compatibility/2006">
          <mc:Choice Requires="x14">
            <control shapeId="20524" r:id="rId40" name="Check Box 44">
              <controlPr locked="0" defaultSize="0" autoFill="0" autoLine="0" autoPict="0">
                <anchor moveWithCells="1">
                  <from>
                    <xdr:col>1</xdr:col>
                    <xdr:colOff>3307080</xdr:colOff>
                    <xdr:row>223</xdr:row>
                    <xdr:rowOff>190500</xdr:rowOff>
                  </from>
                  <to>
                    <xdr:col>3</xdr:col>
                    <xdr:colOff>68580</xdr:colOff>
                    <xdr:row>225</xdr:row>
                    <xdr:rowOff>167640</xdr:rowOff>
                  </to>
                </anchor>
              </controlPr>
            </control>
          </mc:Choice>
        </mc:AlternateContent>
        <mc:AlternateContent xmlns:mc="http://schemas.openxmlformats.org/markup-compatibility/2006">
          <mc:Choice Requires="x14">
            <control shapeId="20525" r:id="rId41" name="Check Box 45">
              <controlPr locked="0" defaultSize="0" autoFill="0" autoLine="0" autoPict="0">
                <anchor moveWithCells="1">
                  <from>
                    <xdr:col>1</xdr:col>
                    <xdr:colOff>3307080</xdr:colOff>
                    <xdr:row>225</xdr:row>
                    <xdr:rowOff>182880</xdr:rowOff>
                  </from>
                  <to>
                    <xdr:col>3</xdr:col>
                    <xdr:colOff>76200</xdr:colOff>
                    <xdr:row>227</xdr:row>
                    <xdr:rowOff>152400</xdr:rowOff>
                  </to>
                </anchor>
              </controlPr>
            </control>
          </mc:Choice>
        </mc:AlternateContent>
        <mc:AlternateContent xmlns:mc="http://schemas.openxmlformats.org/markup-compatibility/2006">
          <mc:Choice Requires="x14">
            <control shapeId="20526" r:id="rId42" name="Check Box 46">
              <controlPr locked="0" defaultSize="0" autoFill="0" autoLine="0" autoPict="0">
                <anchor moveWithCells="1">
                  <from>
                    <xdr:col>1</xdr:col>
                    <xdr:colOff>3307080</xdr:colOff>
                    <xdr:row>227</xdr:row>
                    <xdr:rowOff>190500</xdr:rowOff>
                  </from>
                  <to>
                    <xdr:col>3</xdr:col>
                    <xdr:colOff>762000</xdr:colOff>
                    <xdr:row>229</xdr:row>
                    <xdr:rowOff>167640</xdr:rowOff>
                  </to>
                </anchor>
              </controlPr>
            </control>
          </mc:Choice>
        </mc:AlternateContent>
        <mc:AlternateContent xmlns:mc="http://schemas.openxmlformats.org/markup-compatibility/2006">
          <mc:Choice Requires="x14">
            <control shapeId="20528" r:id="rId43" name="Check Box 48">
              <controlPr locked="0" defaultSize="0" autoFill="0" autoLine="0" autoPict="0">
                <anchor moveWithCells="1">
                  <from>
                    <xdr:col>0</xdr:col>
                    <xdr:colOff>1097280</xdr:colOff>
                    <xdr:row>234</xdr:row>
                    <xdr:rowOff>114300</xdr:rowOff>
                  </from>
                  <to>
                    <xdr:col>1</xdr:col>
                    <xdr:colOff>1264920</xdr:colOff>
                    <xdr:row>236</xdr:row>
                    <xdr:rowOff>83820</xdr:rowOff>
                  </to>
                </anchor>
              </controlPr>
            </control>
          </mc:Choice>
        </mc:AlternateContent>
        <mc:AlternateContent xmlns:mc="http://schemas.openxmlformats.org/markup-compatibility/2006">
          <mc:Choice Requires="x14">
            <control shapeId="20529" r:id="rId44" name="Check Box 49">
              <controlPr locked="0" defaultSize="0" autoFill="0" autoLine="0" autoPict="0">
                <anchor moveWithCells="1">
                  <from>
                    <xdr:col>0</xdr:col>
                    <xdr:colOff>1104900</xdr:colOff>
                    <xdr:row>236</xdr:row>
                    <xdr:rowOff>106680</xdr:rowOff>
                  </from>
                  <to>
                    <xdr:col>1</xdr:col>
                    <xdr:colOff>1287780</xdr:colOff>
                    <xdr:row>238</xdr:row>
                    <xdr:rowOff>76200</xdr:rowOff>
                  </to>
                </anchor>
              </controlPr>
            </control>
          </mc:Choice>
        </mc:AlternateContent>
        <mc:AlternateContent xmlns:mc="http://schemas.openxmlformats.org/markup-compatibility/2006">
          <mc:Choice Requires="x14">
            <control shapeId="20530" r:id="rId45" name="Check Box 50">
              <controlPr locked="0" defaultSize="0" autoFill="0" autoLine="0" autoPict="0">
                <anchor moveWithCells="1">
                  <from>
                    <xdr:col>0</xdr:col>
                    <xdr:colOff>1097280</xdr:colOff>
                    <xdr:row>238</xdr:row>
                    <xdr:rowOff>114300</xdr:rowOff>
                  </from>
                  <to>
                    <xdr:col>1</xdr:col>
                    <xdr:colOff>1264920</xdr:colOff>
                    <xdr:row>240</xdr:row>
                    <xdr:rowOff>83820</xdr:rowOff>
                  </to>
                </anchor>
              </controlPr>
            </control>
          </mc:Choice>
        </mc:AlternateContent>
        <mc:AlternateContent xmlns:mc="http://schemas.openxmlformats.org/markup-compatibility/2006">
          <mc:Choice Requires="x14">
            <control shapeId="20531" r:id="rId46" name="Check Box 51">
              <controlPr locked="0" defaultSize="0" autoFill="0" autoLine="0" autoPict="0">
                <anchor moveWithCells="1">
                  <from>
                    <xdr:col>0</xdr:col>
                    <xdr:colOff>1097280</xdr:colOff>
                    <xdr:row>240</xdr:row>
                    <xdr:rowOff>114300</xdr:rowOff>
                  </from>
                  <to>
                    <xdr:col>1</xdr:col>
                    <xdr:colOff>1264920</xdr:colOff>
                    <xdr:row>242</xdr:row>
                    <xdr:rowOff>83820</xdr:rowOff>
                  </to>
                </anchor>
              </controlPr>
            </control>
          </mc:Choice>
        </mc:AlternateContent>
        <mc:AlternateContent xmlns:mc="http://schemas.openxmlformats.org/markup-compatibility/2006">
          <mc:Choice Requires="x14">
            <control shapeId="20532" r:id="rId47" name="Check Box 52">
              <controlPr locked="0" defaultSize="0" autoFill="0" autoLine="0" autoPict="0">
                <anchor moveWithCells="1">
                  <from>
                    <xdr:col>1</xdr:col>
                    <xdr:colOff>1516380</xdr:colOff>
                    <xdr:row>234</xdr:row>
                    <xdr:rowOff>114300</xdr:rowOff>
                  </from>
                  <to>
                    <xdr:col>1</xdr:col>
                    <xdr:colOff>3032760</xdr:colOff>
                    <xdr:row>236</xdr:row>
                    <xdr:rowOff>83820</xdr:rowOff>
                  </to>
                </anchor>
              </controlPr>
            </control>
          </mc:Choice>
        </mc:AlternateContent>
        <mc:AlternateContent xmlns:mc="http://schemas.openxmlformats.org/markup-compatibility/2006">
          <mc:Choice Requires="x14">
            <control shapeId="20533" r:id="rId48" name="Check Box 53">
              <controlPr locked="0" defaultSize="0" autoFill="0" autoLine="0" autoPict="0">
                <anchor moveWithCells="1">
                  <from>
                    <xdr:col>1</xdr:col>
                    <xdr:colOff>1524000</xdr:colOff>
                    <xdr:row>236</xdr:row>
                    <xdr:rowOff>106680</xdr:rowOff>
                  </from>
                  <to>
                    <xdr:col>1</xdr:col>
                    <xdr:colOff>3048000</xdr:colOff>
                    <xdr:row>238</xdr:row>
                    <xdr:rowOff>76200</xdr:rowOff>
                  </to>
                </anchor>
              </controlPr>
            </control>
          </mc:Choice>
        </mc:AlternateContent>
        <mc:AlternateContent xmlns:mc="http://schemas.openxmlformats.org/markup-compatibility/2006">
          <mc:Choice Requires="x14">
            <control shapeId="20534" r:id="rId49" name="Check Box 54">
              <controlPr locked="0" defaultSize="0" autoFill="0" autoLine="0" autoPict="0">
                <anchor moveWithCells="1">
                  <from>
                    <xdr:col>1</xdr:col>
                    <xdr:colOff>1516380</xdr:colOff>
                    <xdr:row>238</xdr:row>
                    <xdr:rowOff>114300</xdr:rowOff>
                  </from>
                  <to>
                    <xdr:col>1</xdr:col>
                    <xdr:colOff>3032760</xdr:colOff>
                    <xdr:row>240</xdr:row>
                    <xdr:rowOff>83820</xdr:rowOff>
                  </to>
                </anchor>
              </controlPr>
            </control>
          </mc:Choice>
        </mc:AlternateContent>
        <mc:AlternateContent xmlns:mc="http://schemas.openxmlformats.org/markup-compatibility/2006">
          <mc:Choice Requires="x14">
            <control shapeId="20535" r:id="rId50" name="Check Box 55">
              <controlPr locked="0" defaultSize="0" autoFill="0" autoLine="0" autoPict="0">
                <anchor moveWithCells="1">
                  <from>
                    <xdr:col>1</xdr:col>
                    <xdr:colOff>3284220</xdr:colOff>
                    <xdr:row>236</xdr:row>
                    <xdr:rowOff>121920</xdr:rowOff>
                  </from>
                  <to>
                    <xdr:col>3</xdr:col>
                    <xdr:colOff>38100</xdr:colOff>
                    <xdr:row>238</xdr:row>
                    <xdr:rowOff>106680</xdr:rowOff>
                  </to>
                </anchor>
              </controlPr>
            </control>
          </mc:Choice>
        </mc:AlternateContent>
        <mc:AlternateContent xmlns:mc="http://schemas.openxmlformats.org/markup-compatibility/2006">
          <mc:Choice Requires="x14">
            <control shapeId="20536" r:id="rId51" name="Check Box 56">
              <controlPr locked="0" defaultSize="0" autoFill="0" autoLine="0" autoPict="0">
                <anchor moveWithCells="1">
                  <from>
                    <xdr:col>1</xdr:col>
                    <xdr:colOff>3284220</xdr:colOff>
                    <xdr:row>238</xdr:row>
                    <xdr:rowOff>83820</xdr:rowOff>
                  </from>
                  <to>
                    <xdr:col>3</xdr:col>
                    <xdr:colOff>746760</xdr:colOff>
                    <xdr:row>240</xdr:row>
                    <xdr:rowOff>68580</xdr:rowOff>
                  </to>
                </anchor>
              </controlPr>
            </control>
          </mc:Choice>
        </mc:AlternateContent>
        <mc:AlternateContent xmlns:mc="http://schemas.openxmlformats.org/markup-compatibility/2006">
          <mc:Choice Requires="x14">
            <control shapeId="20537" r:id="rId52" name="Check Box 57">
              <controlPr locked="0" defaultSize="0" autoFill="0" autoLine="0" autoPict="0">
                <anchor moveWithCells="1">
                  <from>
                    <xdr:col>1</xdr:col>
                    <xdr:colOff>1493520</xdr:colOff>
                    <xdr:row>240</xdr:row>
                    <xdr:rowOff>106680</xdr:rowOff>
                  </from>
                  <to>
                    <xdr:col>1</xdr:col>
                    <xdr:colOff>3017520</xdr:colOff>
                    <xdr:row>242</xdr:row>
                    <xdr:rowOff>76200</xdr:rowOff>
                  </to>
                </anchor>
              </controlPr>
            </control>
          </mc:Choice>
        </mc:AlternateContent>
        <mc:AlternateContent xmlns:mc="http://schemas.openxmlformats.org/markup-compatibility/2006">
          <mc:Choice Requires="x14">
            <control shapeId="20538" r:id="rId53" name="Check Box 58">
              <controlPr locked="0" defaultSize="0" autoFill="0" autoLine="0" autoPict="0">
                <anchor moveWithCells="1">
                  <from>
                    <xdr:col>1</xdr:col>
                    <xdr:colOff>3284220</xdr:colOff>
                    <xdr:row>234</xdr:row>
                    <xdr:rowOff>114300</xdr:rowOff>
                  </from>
                  <to>
                    <xdr:col>3</xdr:col>
                    <xdr:colOff>53340</xdr:colOff>
                    <xdr:row>236</xdr:row>
                    <xdr:rowOff>83820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800-000002000000}">
          <x14:formula1>
            <xm:f>validations!$S$1:$S$2</xm:f>
          </x14:formula1>
          <xm:sqref>B43</xm:sqref>
        </x14:dataValidation>
        <x14:dataValidation type="list" allowBlank="1" showInputMessage="1" showErrorMessage="1" xr:uid="{00000000-0002-0000-0800-000003000000}">
          <x14:formula1>
            <xm:f>validations!$A$1:$A$2</xm:f>
          </x14:formula1>
          <xm:sqref>D182</xm:sqref>
        </x14:dataValidation>
        <x14:dataValidation type="list" allowBlank="1" showInputMessage="1" showErrorMessage="1" xr:uid="{00000000-0002-0000-0800-000004000000}">
          <x14:formula1>
            <xm:f>validations!$T$1:$T$3</xm:f>
          </x14:formula1>
          <xm:sqref>B47</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1FDB2F40046DD44B9C0AFAF3466AC0A" ma:contentTypeVersion="15" ma:contentTypeDescription="Create a new document." ma:contentTypeScope="" ma:versionID="9f5ac9a680d0016ec93e103d0e98770f">
  <xsd:schema xmlns:xsd="http://www.w3.org/2001/XMLSchema" xmlns:xs="http://www.w3.org/2001/XMLSchema" xmlns:p="http://schemas.microsoft.com/office/2006/metadata/properties" xmlns:ns1="http://schemas.microsoft.com/sharepoint/v3" xmlns:ns2="ab3d5e18-20ff-42b7-aeea-4bbbe4e146d1" xmlns:ns3="220e8e58-85be-4bd4-9c14-013d28eb09c5" targetNamespace="http://schemas.microsoft.com/office/2006/metadata/properties" ma:root="true" ma:fieldsID="029ef12b15e7cf2fb13a4a59b03ad6b3" ns1:_="" ns2:_="" ns3:_="">
    <xsd:import namespace="http://schemas.microsoft.com/sharepoint/v3"/>
    <xsd:import namespace="ab3d5e18-20ff-42b7-aeea-4bbbe4e146d1"/>
    <xsd:import namespace="220e8e58-85be-4bd4-9c14-013d28eb09c5"/>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1" nillable="true" ma:displayName="Unified Compliance Policy Properties" ma:hidden="true" ma:internalName="_ip_UnifiedCompliancePolicyProperties">
      <xsd:simpleType>
        <xsd:restriction base="dms:Note"/>
      </xsd:simpleType>
    </xsd:element>
    <xsd:element name="_ip_UnifiedCompliancePolicyUIAction" ma:index="22"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b3d5e18-20ff-42b7-aeea-4bbbe4e146d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1e5650d7-bd54-4c78-86b3-0ad055013b56"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20e8e58-85be-4bd4-9c14-013d28eb09c5"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e4e2666b-5534-4d68-87fe-ba4e5d44c2fc}" ma:internalName="TaxCatchAll" ma:showField="CatchAllData" ma:web="220e8e58-85be-4bd4-9c14-013d28eb09c5">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ab3d5e18-20ff-42b7-aeea-4bbbe4e146d1">
      <Terms xmlns="http://schemas.microsoft.com/office/infopath/2007/PartnerControls"/>
    </lcf76f155ced4ddcb4097134ff3c332f>
    <TaxCatchAll xmlns="220e8e58-85be-4bd4-9c14-013d28eb09c5" xsi:nil="true"/>
    <_ip_UnifiedCompliancePolicyUIAction xmlns="http://schemas.microsoft.com/sharepoint/v3" xsi:nil="true"/>
    <_ip_UnifiedCompliancePolicyProperties xmlns="http://schemas.microsoft.com/sharepoint/v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9655663-0316-4566-AB17-40843EFB692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b3d5e18-20ff-42b7-aeea-4bbbe4e146d1"/>
    <ds:schemaRef ds:uri="220e8e58-85be-4bd4-9c14-013d28eb09c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AEC495F-25E2-48D5-8355-5A49C82391B8}">
  <ds:schemaRefs>
    <ds:schemaRef ds:uri="http://schemas.microsoft.com/sharepoint/v3"/>
    <ds:schemaRef ds:uri="http://purl.org/dc/dcmitype/"/>
    <ds:schemaRef ds:uri="http://purl.org/dc/terms/"/>
    <ds:schemaRef ds:uri="ab3d5e18-20ff-42b7-aeea-4bbbe4e146d1"/>
    <ds:schemaRef ds:uri="http://schemas.openxmlformats.org/package/2006/metadata/core-properties"/>
    <ds:schemaRef ds:uri="http://schemas.microsoft.com/office/2006/documentManagement/types"/>
    <ds:schemaRef ds:uri="220e8e58-85be-4bd4-9c14-013d28eb09c5"/>
    <ds:schemaRef ds:uri="http://schemas.microsoft.com/office/infopath/2007/PartnerControls"/>
    <ds:schemaRef ds:uri="http://schemas.microsoft.com/office/2006/metadata/properties"/>
    <ds:schemaRef ds:uri="http://www.w3.org/XML/1998/namespace"/>
    <ds:schemaRef ds:uri="http://purl.org/dc/elements/1.1/"/>
  </ds:schemaRefs>
</ds:datastoreItem>
</file>

<file path=customXml/itemProps3.xml><?xml version="1.0" encoding="utf-8"?>
<ds:datastoreItem xmlns:ds="http://schemas.openxmlformats.org/officeDocument/2006/customXml" ds:itemID="{80E41E23-8653-40E4-8673-CBEE25733D30}">
  <ds:schemaRefs>
    <ds:schemaRef ds:uri="http://schemas.microsoft.com/sharepoint/v3/contenttype/forms"/>
  </ds:schemaRefs>
</ds:datastoreItem>
</file>

<file path=docMetadata/LabelInfo.xml><?xml version="1.0" encoding="utf-8"?>
<clbl:labelList xmlns:clbl="http://schemas.microsoft.com/office/2020/mipLabelMetadata">
  <clbl:label id="{7530bded-fd6e-4f58-b5d2-ea681eb07663}" enabled="0" method="" siteId="{7530bded-fd6e-4f58-b5d2-ea681eb07663}"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2</vt:i4>
      </vt:variant>
    </vt:vector>
  </HeadingPairs>
  <TitlesOfParts>
    <vt:vector size="16" baseType="lpstr">
      <vt:lpstr>Start Here</vt:lpstr>
      <vt:lpstr>CDS-A</vt:lpstr>
      <vt:lpstr>CDS-B</vt:lpstr>
      <vt:lpstr>CDS-C</vt:lpstr>
      <vt:lpstr>CDS-D</vt:lpstr>
      <vt:lpstr>CDS-E</vt:lpstr>
      <vt:lpstr>CDS-F</vt:lpstr>
      <vt:lpstr>CDS-G</vt:lpstr>
      <vt:lpstr>CDS-H</vt:lpstr>
      <vt:lpstr>CDS-I</vt:lpstr>
      <vt:lpstr>CDS-J</vt:lpstr>
      <vt:lpstr>DEFINITIONS</vt:lpstr>
      <vt:lpstr>multi select</vt:lpstr>
      <vt:lpstr>validations</vt:lpstr>
      <vt:lpstr>DEFINITIONS!_Hlk22631867</vt:lpstr>
      <vt:lpstr>'CDS-C'!OLE_LINK2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Yi, Kale</cp:lastModifiedBy>
  <cp:revision/>
  <dcterms:created xsi:type="dcterms:W3CDTF">2023-08-17T17:23:40Z</dcterms:created>
  <dcterms:modified xsi:type="dcterms:W3CDTF">2024-02-27T20:06:55Z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0x01010091FDB2F40046DD44B9C0AFAF3466AC0A</vt:lpwstr>
  </property>
  <property fmtid="{D5CDD505-2E9C-101B-9397-08002B2CF9AE}" pid="3" name="MediaServiceImageTags">
    <vt:lpwstr/>
  </property>
</Properties>
</file>